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980" yWindow="0" windowWidth="10680" windowHeight="8250"/>
  </bookViews>
  <sheets>
    <sheet name="ALL" sheetId="1" r:id="rId1"/>
    <sheet name="FAST-41 ONLY" sheetId="4" r:id="rId2"/>
    <sheet name="ESRI_MAPINFO_SHEET" sheetId="5" state="veryHidden" r:id="rId3"/>
  </sheets>
  <calcPr calcId="145621"/>
</workbook>
</file>

<file path=xl/calcChain.xml><?xml version="1.0" encoding="utf-8"?>
<calcChain xmlns="http://schemas.openxmlformats.org/spreadsheetml/2006/main">
  <c r="BN7" i="4" l="1"/>
  <c r="BP7" i="4" s="1"/>
  <c r="BJ7" i="4"/>
  <c r="BK7" i="4" s="1"/>
  <c r="AU7" i="4"/>
  <c r="AV7" i="4" s="1"/>
  <c r="AP7" i="4"/>
  <c r="AQ7" i="4" s="1"/>
  <c r="AD7" i="4"/>
  <c r="AF7" i="4" s="1"/>
  <c r="W7" i="4"/>
  <c r="X7" i="4" s="1"/>
  <c r="R7" i="4"/>
  <c r="S7" i="4" s="1"/>
  <c r="O7" i="4"/>
  <c r="P7" i="4" s="1"/>
  <c r="K7" i="4"/>
  <c r="M7" i="4" s="1"/>
  <c r="G7" i="4"/>
  <c r="H7" i="4" s="1"/>
  <c r="BN6" i="4"/>
  <c r="BO6" i="4" s="1"/>
  <c r="BJ6" i="4"/>
  <c r="BL6" i="4" s="1"/>
  <c r="AU6" i="4"/>
  <c r="AV6" i="4" s="1"/>
  <c r="AP6" i="4"/>
  <c r="AQ6" i="4" s="1"/>
  <c r="AK6" i="4"/>
  <c r="AM6" i="4" s="1"/>
  <c r="R6" i="4"/>
  <c r="T6" i="4" s="1"/>
  <c r="O6" i="4"/>
  <c r="P6" i="4" s="1"/>
  <c r="K6" i="4"/>
  <c r="L6" i="4" s="1"/>
  <c r="G6" i="4"/>
  <c r="I6" i="4" s="1"/>
  <c r="BN5" i="4"/>
  <c r="BP5" i="4" s="1"/>
  <c r="BJ5" i="4"/>
  <c r="BK5" i="4" s="1"/>
  <c r="BE5" i="4"/>
  <c r="BF5" i="4" s="1"/>
  <c r="AZ5" i="4"/>
  <c r="BA5" i="4" s="1"/>
  <c r="AP5" i="4"/>
  <c r="AR5" i="4" s="1"/>
  <c r="AK5" i="4"/>
  <c r="AL5" i="4" s="1"/>
  <c r="R5" i="4"/>
  <c r="S5" i="4" s="1"/>
  <c r="O5" i="4"/>
  <c r="Q5" i="4" s="1"/>
  <c r="K5" i="4"/>
  <c r="M5" i="4" s="1"/>
  <c r="G5" i="4"/>
  <c r="H5" i="4" s="1"/>
  <c r="BN4" i="4"/>
  <c r="BO4" i="4" s="1"/>
  <c r="BJ4" i="4"/>
  <c r="BL4" i="4" s="1"/>
  <c r="AU4" i="4"/>
  <c r="AW4" i="4" s="1"/>
  <c r="AP4" i="4"/>
  <c r="AR4" i="4" s="1"/>
  <c r="AK4" i="4"/>
  <c r="AL4" i="4" s="1"/>
  <c r="R4" i="4"/>
  <c r="T4" i="4" s="1"/>
  <c r="O4" i="4"/>
  <c r="Q4" i="4" s="1"/>
  <c r="K4" i="4"/>
  <c r="M4" i="4" s="1"/>
  <c r="G4" i="4"/>
  <c r="H4" i="4" s="1"/>
  <c r="BN3" i="4"/>
  <c r="BP3" i="4" s="1"/>
  <c r="BJ3" i="4"/>
  <c r="BL3" i="4" s="1"/>
  <c r="BE3" i="4"/>
  <c r="BG3" i="4" s="1"/>
  <c r="AU3" i="4"/>
  <c r="AV3" i="4" s="1"/>
  <c r="AP3" i="4"/>
  <c r="AR3" i="4" s="1"/>
  <c r="AK3" i="4"/>
  <c r="AM3" i="4" s="1"/>
  <c r="AD3" i="4"/>
  <c r="AF3" i="4" s="1"/>
  <c r="R3" i="4"/>
  <c r="S3" i="4" s="1"/>
  <c r="O3" i="4"/>
  <c r="Q3" i="4" s="1"/>
  <c r="K3" i="4"/>
  <c r="M3" i="4" s="1"/>
  <c r="G3" i="4"/>
  <c r="I3" i="4" s="1"/>
  <c r="BB5" i="4" l="1"/>
  <c r="BB10" i="4" s="1"/>
  <c r="Q7" i="4"/>
  <c r="M6" i="4"/>
  <c r="AL6" i="4"/>
  <c r="AR7" i="4"/>
  <c r="T5" i="4"/>
  <c r="BP6" i="4"/>
  <c r="AW7" i="4"/>
  <c r="H3" i="4"/>
  <c r="P3" i="4"/>
  <c r="AE3" i="4"/>
  <c r="AQ3" i="4"/>
  <c r="BF3" i="4"/>
  <c r="BO3" i="4"/>
  <c r="L4" i="4"/>
  <c r="S4" i="4"/>
  <c r="AQ4" i="4"/>
  <c r="BK4" i="4"/>
  <c r="P5" i="4"/>
  <c r="H6" i="4"/>
  <c r="T3" i="4"/>
  <c r="AW3" i="4"/>
  <c r="I4" i="4"/>
  <c r="AM4" i="4"/>
  <c r="BP4" i="4"/>
  <c r="BG5" i="4"/>
  <c r="BG9" i="4" s="1"/>
  <c r="AR6" i="4"/>
  <c r="T7" i="4"/>
  <c r="BN11" i="4"/>
  <c r="BN9" i="4"/>
  <c r="BN12" i="4"/>
  <c r="BN10" i="4"/>
  <c r="O11" i="4"/>
  <c r="O9" i="4"/>
  <c r="O12" i="4"/>
  <c r="O10" i="4"/>
  <c r="K11" i="4"/>
  <c r="K9" i="4"/>
  <c r="K12" i="4"/>
  <c r="K10" i="4"/>
  <c r="AP12" i="4"/>
  <c r="AP10" i="4"/>
  <c r="AP11" i="4"/>
  <c r="AP9" i="4"/>
  <c r="BB9" i="4"/>
  <c r="BJ12" i="4"/>
  <c r="BJ10" i="4"/>
  <c r="BJ11" i="4"/>
  <c r="BJ9" i="4"/>
  <c r="AK12" i="4"/>
  <c r="AK10" i="4"/>
  <c r="AK11" i="4"/>
  <c r="AK9" i="4"/>
  <c r="G12" i="4"/>
  <c r="G10" i="4"/>
  <c r="G11" i="4"/>
  <c r="G9" i="4"/>
  <c r="AD9" i="4"/>
  <c r="AD10" i="4"/>
  <c r="AZ9" i="4"/>
  <c r="AZ10" i="4"/>
  <c r="W9" i="4"/>
  <c r="W10" i="4"/>
  <c r="L3" i="4"/>
  <c r="AL3" i="4"/>
  <c r="BE10" i="4"/>
  <c r="BE9" i="4"/>
  <c r="BK3" i="4"/>
  <c r="P4" i="4"/>
  <c r="AV4" i="4"/>
  <c r="AU11" i="4"/>
  <c r="AU9" i="4"/>
  <c r="AU12" i="4"/>
  <c r="AU10" i="4"/>
  <c r="T9" i="4"/>
  <c r="I5" i="4"/>
  <c r="AM5" i="4"/>
  <c r="BL5" i="4"/>
  <c r="Q6" i="4"/>
  <c r="AW6" i="4"/>
  <c r="I7" i="4"/>
  <c r="Y7" i="4"/>
  <c r="Y10" i="4" s="1"/>
  <c r="BL7" i="4"/>
  <c r="X9" i="4"/>
  <c r="L5" i="4"/>
  <c r="AQ5" i="4"/>
  <c r="BO5" i="4"/>
  <c r="S6" i="4"/>
  <c r="BK6" i="4"/>
  <c r="L7" i="4"/>
  <c r="AE7" i="4"/>
  <c r="BO7" i="4"/>
  <c r="BP22" i="1"/>
  <c r="BP21" i="1"/>
  <c r="BP20" i="1"/>
  <c r="BP19" i="1"/>
  <c r="BP18" i="1"/>
  <c r="BP17" i="1"/>
  <c r="BP16" i="1"/>
  <c r="BP15" i="1"/>
  <c r="BP14" i="1"/>
  <c r="BP13" i="1"/>
  <c r="BP12" i="1"/>
  <c r="BP11" i="1"/>
  <c r="BP10" i="1"/>
  <c r="BP9" i="1"/>
  <c r="BP8" i="1"/>
  <c r="BP7" i="1"/>
  <c r="BP6" i="1"/>
  <c r="BP5" i="1"/>
  <c r="BP4" i="1"/>
  <c r="BP3" i="1"/>
  <c r="BG10" i="4" l="1"/>
  <c r="S12" i="4"/>
  <c r="AM11" i="4"/>
  <c r="AW12" i="4"/>
  <c r="AV12" i="4"/>
  <c r="Q12" i="4"/>
  <c r="BK12" i="4"/>
  <c r="AQ12" i="4"/>
  <c r="L12" i="4"/>
  <c r="AQ11" i="4"/>
  <c r="BF9" i="4"/>
  <c r="X10" i="4"/>
  <c r="AR11" i="4"/>
  <c r="AR9" i="4"/>
  <c r="AR12" i="4"/>
  <c r="AR10" i="4"/>
  <c r="AQ9" i="4"/>
  <c r="Q9" i="4"/>
  <c r="AW9" i="4"/>
  <c r="T11" i="4"/>
  <c r="BA10" i="4"/>
  <c r="S9" i="4"/>
  <c r="BK9" i="4"/>
  <c r="L9" i="4"/>
  <c r="AM10" i="4"/>
  <c r="AV9" i="4"/>
  <c r="BF10" i="4"/>
  <c r="AL11" i="4"/>
  <c r="AL9" i="4"/>
  <c r="AL12" i="4"/>
  <c r="AL10" i="4"/>
  <c r="Q11" i="4"/>
  <c r="AW11" i="4"/>
  <c r="Y9" i="4"/>
  <c r="T10" i="4"/>
  <c r="P11" i="4"/>
  <c r="P9" i="4"/>
  <c r="P12" i="4"/>
  <c r="P10" i="4"/>
  <c r="S11" i="4"/>
  <c r="BK11" i="4"/>
  <c r="L11" i="4"/>
  <c r="AM12" i="4"/>
  <c r="AV11" i="4"/>
  <c r="AF10" i="4"/>
  <c r="AF9" i="4"/>
  <c r="I11" i="4"/>
  <c r="I9" i="4"/>
  <c r="I12" i="4"/>
  <c r="I10" i="4"/>
  <c r="AE9" i="4"/>
  <c r="AE10" i="4"/>
  <c r="M12" i="4"/>
  <c r="M10" i="4"/>
  <c r="M11" i="4"/>
  <c r="M9" i="4"/>
  <c r="AQ10" i="4"/>
  <c r="Q10" i="4"/>
  <c r="AW10" i="4"/>
  <c r="T12" i="4"/>
  <c r="BA9" i="4"/>
  <c r="S10" i="4"/>
  <c r="BK10" i="4"/>
  <c r="L10" i="4"/>
  <c r="AM9" i="4"/>
  <c r="AV10" i="4"/>
  <c r="BL11" i="4"/>
  <c r="BL9" i="4"/>
  <c r="BL12" i="4"/>
  <c r="BL10" i="4"/>
  <c r="BO12" i="4"/>
  <c r="BP12" i="4" s="1"/>
  <c r="BO10" i="4"/>
  <c r="BP10" i="4" s="1"/>
  <c r="BO11" i="4"/>
  <c r="BP11" i="4" s="1"/>
  <c r="BO9" i="4"/>
  <c r="BP9" i="4" s="1"/>
  <c r="H12" i="4"/>
  <c r="H10" i="4"/>
  <c r="H11" i="4"/>
  <c r="H9" i="4"/>
  <c r="BN22" i="1"/>
  <c r="BO22" i="1" s="1"/>
  <c r="BN21" i="1"/>
  <c r="BO21" i="1" s="1"/>
  <c r="BN20" i="1"/>
  <c r="BO20" i="1" s="1"/>
  <c r="BN19" i="1"/>
  <c r="BO19" i="1" s="1"/>
  <c r="BN18" i="1"/>
  <c r="BO18" i="1" s="1"/>
  <c r="BN17" i="1"/>
  <c r="BO17" i="1" s="1"/>
  <c r="BN16" i="1"/>
  <c r="BO16" i="1" s="1"/>
  <c r="BN15" i="1"/>
  <c r="BO15" i="1" s="1"/>
  <c r="BN14" i="1"/>
  <c r="BO14" i="1" s="1"/>
  <c r="BN13" i="1"/>
  <c r="BO13" i="1" s="1"/>
  <c r="BN12" i="1"/>
  <c r="BO12" i="1" s="1"/>
  <c r="BN11" i="1"/>
  <c r="BO11" i="1" s="1"/>
  <c r="BN10" i="1"/>
  <c r="BO10" i="1" s="1"/>
  <c r="BN9" i="1"/>
  <c r="BO9" i="1" s="1"/>
  <c r="BN8" i="1"/>
  <c r="BO8" i="1" s="1"/>
  <c r="BN7" i="1"/>
  <c r="BO7" i="1" s="1"/>
  <c r="BN6" i="1"/>
  <c r="BO6" i="1" s="1"/>
  <c r="BN5" i="1"/>
  <c r="BO5" i="1" s="1"/>
  <c r="BN4" i="1"/>
  <c r="BO4" i="1" s="1"/>
  <c r="BO3" i="1"/>
  <c r="BN3" i="1"/>
  <c r="BN25" i="1" s="1"/>
  <c r="AM9" i="1"/>
  <c r="BN26" i="1" l="1"/>
  <c r="BN27" i="1"/>
  <c r="BN24" i="1"/>
  <c r="AP20" i="1" l="1"/>
  <c r="AD20" i="1"/>
  <c r="W20" i="1"/>
  <c r="X20" i="1" l="1"/>
  <c r="Y20" i="1"/>
  <c r="AE20" i="1"/>
  <c r="AF20" i="1"/>
  <c r="AQ20" i="1"/>
  <c r="AR20" i="1"/>
  <c r="W9" i="1" l="1"/>
  <c r="Y9" i="1" s="1"/>
  <c r="X9" i="1" l="1"/>
  <c r="W15" i="1"/>
  <c r="X15" i="1" l="1"/>
  <c r="Y15" i="1"/>
  <c r="W27" i="1"/>
  <c r="W26" i="1"/>
  <c r="X26" i="1"/>
  <c r="X27" i="1"/>
  <c r="W25" i="1"/>
  <c r="W24" i="1"/>
  <c r="AU18" i="1"/>
  <c r="AU20" i="1"/>
  <c r="AU15" i="1"/>
  <c r="AU14" i="1"/>
  <c r="AU13" i="1"/>
  <c r="AU12" i="1"/>
  <c r="AU10" i="1"/>
  <c r="AU9" i="1"/>
  <c r="AU8" i="1"/>
  <c r="AU7" i="1"/>
  <c r="AU6" i="1"/>
  <c r="AU5" i="1"/>
  <c r="AU3" i="1"/>
  <c r="AV9" i="1" l="1"/>
  <c r="AW9" i="1"/>
  <c r="AV14" i="1"/>
  <c r="AW14" i="1"/>
  <c r="AV6" i="1"/>
  <c r="AW6" i="1"/>
  <c r="AV10" i="1"/>
  <c r="AW10" i="1"/>
  <c r="AV15" i="1"/>
  <c r="AW15" i="1"/>
  <c r="AV5" i="1"/>
  <c r="AW5" i="1"/>
  <c r="AV7" i="1"/>
  <c r="AW7" i="1"/>
  <c r="AV12" i="1"/>
  <c r="AW12" i="1"/>
  <c r="AV20" i="1"/>
  <c r="AW20" i="1"/>
  <c r="Y26" i="1"/>
  <c r="Y27" i="1"/>
  <c r="Y25" i="1"/>
  <c r="Y24" i="1"/>
  <c r="AV3" i="1"/>
  <c r="AW3" i="1"/>
  <c r="AV8" i="1"/>
  <c r="AW8" i="1"/>
  <c r="AV13" i="1"/>
  <c r="AW13" i="1"/>
  <c r="AV18" i="1"/>
  <c r="AW18" i="1"/>
  <c r="X25" i="1"/>
  <c r="X24" i="1"/>
  <c r="BO27" i="1" l="1"/>
  <c r="BP27" i="1" s="1"/>
  <c r="BO24" i="1"/>
  <c r="BP24" i="1" s="1"/>
  <c r="BO26" i="1"/>
  <c r="BP26" i="1" s="1"/>
  <c r="BO25" i="1"/>
  <c r="BP25" i="1" s="1"/>
  <c r="AZ5" i="1" l="1"/>
  <c r="BA5" i="1" l="1"/>
  <c r="BB5" i="1"/>
  <c r="AD10" i="1"/>
  <c r="AP3" i="1"/>
  <c r="AR3" i="1" s="1"/>
  <c r="AE10" i="1" l="1"/>
  <c r="AF10" i="1"/>
  <c r="AQ3" i="1"/>
  <c r="R22" i="1"/>
  <c r="R21" i="1"/>
  <c r="R20" i="1"/>
  <c r="R19" i="1"/>
  <c r="R18" i="1"/>
  <c r="R17" i="1"/>
  <c r="R16" i="1"/>
  <c r="R15" i="1"/>
  <c r="R14" i="1"/>
  <c r="R13" i="1"/>
  <c r="R12" i="1"/>
  <c r="R11" i="1"/>
  <c r="R10" i="1"/>
  <c r="R9" i="1"/>
  <c r="R8" i="1"/>
  <c r="R7" i="1"/>
  <c r="R6" i="1"/>
  <c r="R5" i="1"/>
  <c r="R4" i="1"/>
  <c r="R3" i="1"/>
  <c r="S18" i="1" l="1"/>
  <c r="T18" i="1"/>
  <c r="S22" i="1"/>
  <c r="T22" i="1"/>
  <c r="S14" i="1"/>
  <c r="T14" i="1"/>
  <c r="S11" i="1"/>
  <c r="T11" i="1"/>
  <c r="S15" i="1"/>
  <c r="T15" i="1"/>
  <c r="S19" i="1"/>
  <c r="T19" i="1"/>
  <c r="S6" i="1"/>
  <c r="T6" i="1"/>
  <c r="S7" i="1"/>
  <c r="T7" i="1"/>
  <c r="S4" i="1"/>
  <c r="T4" i="1"/>
  <c r="S8" i="1"/>
  <c r="T8" i="1"/>
  <c r="S12" i="1"/>
  <c r="T12" i="1"/>
  <c r="S16" i="1"/>
  <c r="T16" i="1"/>
  <c r="S20" i="1"/>
  <c r="T20" i="1"/>
  <c r="S10" i="1"/>
  <c r="T10" i="1"/>
  <c r="S3" i="1"/>
  <c r="S27" i="1" s="1"/>
  <c r="T3" i="1"/>
  <c r="S5" i="1"/>
  <c r="T5" i="1"/>
  <c r="S9" i="1"/>
  <c r="T9" i="1"/>
  <c r="S13" i="1"/>
  <c r="T13" i="1"/>
  <c r="S17" i="1"/>
  <c r="T17" i="1"/>
  <c r="S21" i="1"/>
  <c r="T21" i="1"/>
  <c r="S26" i="1"/>
  <c r="AK14" i="1"/>
  <c r="AK13" i="1"/>
  <c r="AM13" i="1" s="1"/>
  <c r="S25" i="1" l="1"/>
  <c r="S24" i="1"/>
  <c r="AL14" i="1"/>
  <c r="AM14" i="1"/>
  <c r="AP4" i="1"/>
  <c r="AR4" i="1" s="1"/>
  <c r="AZ6" i="1"/>
  <c r="AZ3" i="1"/>
  <c r="BB3" i="1" s="1"/>
  <c r="BA6" i="1" l="1"/>
  <c r="BB6" i="1"/>
  <c r="AQ4" i="1"/>
  <c r="BA3" i="1"/>
  <c r="BJ20" i="1"/>
  <c r="BJ17" i="1"/>
  <c r="BJ14" i="1"/>
  <c r="BJ5" i="1"/>
  <c r="BL5" i="1" s="1"/>
  <c r="AZ16" i="1"/>
  <c r="AP5" i="1"/>
  <c r="AK5" i="1"/>
  <c r="AP14" i="1"/>
  <c r="AP10" i="1"/>
  <c r="AP8" i="1"/>
  <c r="AP6" i="1"/>
  <c r="AK15" i="1"/>
  <c r="AK12" i="1"/>
  <c r="AK22" i="1"/>
  <c r="AM22" i="1" s="1"/>
  <c r="AD19" i="1"/>
  <c r="AD9" i="1"/>
  <c r="AF9" i="1" s="1"/>
  <c r="AL15" i="1" l="1"/>
  <c r="AM15" i="1"/>
  <c r="AE19" i="1"/>
  <c r="AF19" i="1"/>
  <c r="AL5" i="1"/>
  <c r="AM5" i="1"/>
  <c r="AQ5" i="1"/>
  <c r="AR5" i="1"/>
  <c r="AQ14" i="1"/>
  <c r="AR14" i="1"/>
  <c r="AQ6" i="1"/>
  <c r="AR6" i="1"/>
  <c r="BK14" i="1"/>
  <c r="BL14" i="1"/>
  <c r="AQ8" i="1"/>
  <c r="AR8" i="1"/>
  <c r="BK17" i="1"/>
  <c r="BL17" i="1"/>
  <c r="AL12" i="1"/>
  <c r="AM12" i="1"/>
  <c r="AQ10" i="1"/>
  <c r="AR10" i="1"/>
  <c r="BA16" i="1"/>
  <c r="BB16" i="1"/>
  <c r="BK20" i="1"/>
  <c r="BL20" i="1"/>
  <c r="BK5" i="1"/>
  <c r="AE9" i="1"/>
  <c r="AK7" i="1"/>
  <c r="AK8" i="1"/>
  <c r="AL8" i="1" l="1"/>
  <c r="AM8" i="1"/>
  <c r="AL7" i="1"/>
  <c r="AM7" i="1"/>
  <c r="AD12" i="1"/>
  <c r="AF12" i="1" s="1"/>
  <c r="AD15" i="1"/>
  <c r="AE15" i="1" l="1"/>
  <c r="AF15" i="1"/>
  <c r="AE12" i="1"/>
  <c r="AU22" i="1"/>
  <c r="AW22" i="1" s="1"/>
  <c r="AV22" i="1" l="1"/>
  <c r="T26" i="1" l="1"/>
  <c r="T27" i="1"/>
  <c r="T24" i="1"/>
  <c r="T25" i="1"/>
  <c r="AK3" i="1"/>
  <c r="AM3" i="1" s="1"/>
  <c r="AL3" i="1" l="1"/>
  <c r="BJ22" i="1"/>
  <c r="AP22" i="1"/>
  <c r="AL22" i="1"/>
  <c r="AD22" i="1"/>
  <c r="AF22" i="1" s="1"/>
  <c r="O22" i="1"/>
  <c r="K22" i="1"/>
  <c r="G22" i="1"/>
  <c r="BJ21" i="1"/>
  <c r="BE21" i="1"/>
  <c r="AU21" i="1"/>
  <c r="AP21" i="1"/>
  <c r="AK21" i="1"/>
  <c r="O21" i="1"/>
  <c r="K21" i="1"/>
  <c r="G21" i="1"/>
  <c r="O20" i="1"/>
  <c r="K20" i="1"/>
  <c r="G20" i="1"/>
  <c r="BJ19" i="1"/>
  <c r="AU19" i="1"/>
  <c r="AK19" i="1"/>
  <c r="O19" i="1"/>
  <c r="K19" i="1"/>
  <c r="G19" i="1"/>
  <c r="BJ18" i="1"/>
  <c r="AP18" i="1"/>
  <c r="AK18" i="1"/>
  <c r="O18" i="1"/>
  <c r="K18" i="1"/>
  <c r="G18" i="1"/>
  <c r="AP17" i="1"/>
  <c r="AK17" i="1"/>
  <c r="O17" i="1"/>
  <c r="K17" i="1"/>
  <c r="G17" i="1"/>
  <c r="BJ16" i="1"/>
  <c r="BE16" i="1"/>
  <c r="AP16" i="1"/>
  <c r="AK16" i="1"/>
  <c r="O16" i="1"/>
  <c r="K16" i="1"/>
  <c r="G16" i="1"/>
  <c r="BJ15" i="1"/>
  <c r="AP15" i="1"/>
  <c r="O15" i="1"/>
  <c r="K15" i="1"/>
  <c r="G15" i="1"/>
  <c r="O14" i="1"/>
  <c r="K14" i="1"/>
  <c r="G14" i="1"/>
  <c r="BJ13" i="1"/>
  <c r="AP13" i="1"/>
  <c r="AL13" i="1"/>
  <c r="O13" i="1"/>
  <c r="K13" i="1"/>
  <c r="G13" i="1"/>
  <c r="BJ12" i="1"/>
  <c r="AP12" i="1"/>
  <c r="O12" i="1"/>
  <c r="K12" i="1"/>
  <c r="G12" i="1"/>
  <c r="BJ11" i="1"/>
  <c r="AU11" i="1"/>
  <c r="AW11" i="1" s="1"/>
  <c r="AP11" i="1"/>
  <c r="AK11" i="1"/>
  <c r="O11" i="1"/>
  <c r="K11" i="1"/>
  <c r="G11" i="1"/>
  <c r="BJ10" i="1"/>
  <c r="BE10" i="1"/>
  <c r="BG10" i="1" s="1"/>
  <c r="AK10" i="1"/>
  <c r="O10" i="1"/>
  <c r="Q10" i="1" s="1"/>
  <c r="K10" i="1"/>
  <c r="M10" i="1" s="1"/>
  <c r="G10" i="1"/>
  <c r="I10" i="1" s="1"/>
  <c r="BJ9" i="1"/>
  <c r="AP9" i="1"/>
  <c r="AL9" i="1"/>
  <c r="O9" i="1"/>
  <c r="K9" i="1"/>
  <c r="G9" i="1"/>
  <c r="BJ8" i="1"/>
  <c r="O8" i="1"/>
  <c r="K8" i="1"/>
  <c r="G8" i="1"/>
  <c r="BJ7" i="1"/>
  <c r="AP7" i="1"/>
  <c r="AR7" i="1" s="1"/>
  <c r="O7" i="1"/>
  <c r="K7" i="1"/>
  <c r="G7" i="1"/>
  <c r="BJ6" i="1"/>
  <c r="BL6" i="1" s="1"/>
  <c r="AK6" i="1"/>
  <c r="O6" i="1"/>
  <c r="K6" i="1"/>
  <c r="G6" i="1"/>
  <c r="O5" i="1"/>
  <c r="K5" i="1"/>
  <c r="G5" i="1"/>
  <c r="AZ4" i="1"/>
  <c r="BB4" i="1" s="1"/>
  <c r="AK4" i="1"/>
  <c r="AM4" i="1" s="1"/>
  <c r="O4" i="1"/>
  <c r="Q4" i="1" s="1"/>
  <c r="K4" i="1"/>
  <c r="M4" i="1" s="1"/>
  <c r="G4" i="1"/>
  <c r="I4" i="1" s="1"/>
  <c r="O3" i="1"/>
  <c r="Q3" i="1" s="1"/>
  <c r="K3" i="1"/>
  <c r="M3" i="1" s="1"/>
  <c r="G3" i="1"/>
  <c r="I3" i="1" s="1"/>
  <c r="AL6" i="1" l="1"/>
  <c r="AM6" i="1"/>
  <c r="AM24" i="1" s="1"/>
  <c r="AL10" i="1"/>
  <c r="AM10" i="1"/>
  <c r="BK19" i="1"/>
  <c r="BL19" i="1"/>
  <c r="AQ21" i="1"/>
  <c r="AR21" i="1"/>
  <c r="BB27" i="1"/>
  <c r="BB24" i="1"/>
  <c r="BB26" i="1"/>
  <c r="BB25" i="1"/>
  <c r="BG26" i="1"/>
  <c r="BK11" i="1"/>
  <c r="BL11" i="1"/>
  <c r="AQ12" i="1"/>
  <c r="AR12" i="1"/>
  <c r="AQ16" i="1"/>
  <c r="AR16" i="1"/>
  <c r="AQ18" i="1"/>
  <c r="AR18" i="1"/>
  <c r="AV21" i="1"/>
  <c r="AW21" i="1"/>
  <c r="AQ22" i="1"/>
  <c r="AR22" i="1"/>
  <c r="BK9" i="1"/>
  <c r="BL9" i="1"/>
  <c r="BL26" i="1" s="1"/>
  <c r="AW26" i="1"/>
  <c r="BK13" i="1"/>
  <c r="BL13" i="1"/>
  <c r="AL16" i="1"/>
  <c r="AM16" i="1"/>
  <c r="AM26" i="1" s="1"/>
  <c r="AL18" i="1"/>
  <c r="AM18" i="1"/>
  <c r="BK7" i="1"/>
  <c r="BL7" i="1"/>
  <c r="BK8" i="1"/>
  <c r="BL8" i="1"/>
  <c r="BL25" i="1" s="1"/>
  <c r="BK10" i="1"/>
  <c r="BL10" i="1"/>
  <c r="AL11" i="1"/>
  <c r="AM11" i="1"/>
  <c r="AM25" i="1" s="1"/>
  <c r="BK12" i="1"/>
  <c r="BL12" i="1"/>
  <c r="BF16" i="1"/>
  <c r="BG16" i="1"/>
  <c r="BG25" i="1" s="1"/>
  <c r="BK18" i="1"/>
  <c r="BL18" i="1"/>
  <c r="AL19" i="1"/>
  <c r="AM19" i="1"/>
  <c r="BF21" i="1"/>
  <c r="BG21" i="1"/>
  <c r="BK22" i="1"/>
  <c r="BL22" i="1"/>
  <c r="AM27" i="1"/>
  <c r="BK15" i="1"/>
  <c r="BL15" i="1"/>
  <c r="AQ17" i="1"/>
  <c r="AR17" i="1"/>
  <c r="BL27" i="1"/>
  <c r="AQ9" i="1"/>
  <c r="AR9" i="1"/>
  <c r="AR24" i="1" s="1"/>
  <c r="AQ11" i="1"/>
  <c r="AR11" i="1"/>
  <c r="AR25" i="1" s="1"/>
  <c r="AQ13" i="1"/>
  <c r="AR13" i="1"/>
  <c r="AQ15" i="1"/>
  <c r="AR15" i="1"/>
  <c r="BK16" i="1"/>
  <c r="BL16" i="1"/>
  <c r="AL17" i="1"/>
  <c r="AM17" i="1"/>
  <c r="AV19" i="1"/>
  <c r="AW19" i="1"/>
  <c r="AW24" i="1" s="1"/>
  <c r="AL21" i="1"/>
  <c r="AM21" i="1"/>
  <c r="BK21" i="1"/>
  <c r="BL21" i="1"/>
  <c r="AF24" i="1"/>
  <c r="AF27" i="1"/>
  <c r="AF26" i="1"/>
  <c r="AF25" i="1"/>
  <c r="L5" i="1"/>
  <c r="M5" i="1"/>
  <c r="M27" i="1" s="1"/>
  <c r="L7" i="1"/>
  <c r="M7" i="1"/>
  <c r="H9" i="1"/>
  <c r="I9" i="1"/>
  <c r="H13" i="1"/>
  <c r="I13" i="1"/>
  <c r="P14" i="1"/>
  <c r="Q14" i="1"/>
  <c r="P16" i="1"/>
  <c r="Q16" i="1"/>
  <c r="H19" i="1"/>
  <c r="I19" i="1"/>
  <c r="P20" i="1"/>
  <c r="Q20" i="1"/>
  <c r="P5" i="1"/>
  <c r="Q5" i="1"/>
  <c r="P7" i="1"/>
  <c r="Q7" i="1"/>
  <c r="L8" i="1"/>
  <c r="M8" i="1"/>
  <c r="L9" i="1"/>
  <c r="M9" i="1"/>
  <c r="L11" i="1"/>
  <c r="M11" i="1"/>
  <c r="P12" i="1"/>
  <c r="Q12" i="1"/>
  <c r="L13" i="1"/>
  <c r="M13" i="1"/>
  <c r="H15" i="1"/>
  <c r="I15" i="1"/>
  <c r="H17" i="1"/>
  <c r="I17" i="1"/>
  <c r="L19" i="1"/>
  <c r="M19" i="1"/>
  <c r="H21" i="1"/>
  <c r="I21" i="1"/>
  <c r="H22" i="1"/>
  <c r="I22" i="1"/>
  <c r="P8" i="1"/>
  <c r="Q8" i="1"/>
  <c r="P13" i="1"/>
  <c r="Q13" i="1"/>
  <c r="L15" i="1"/>
  <c r="M15" i="1"/>
  <c r="H18" i="1"/>
  <c r="I18" i="1"/>
  <c r="P19" i="1"/>
  <c r="Q19" i="1"/>
  <c r="L21" i="1"/>
  <c r="M21" i="1"/>
  <c r="H6" i="1"/>
  <c r="I6" i="1"/>
  <c r="P9" i="1"/>
  <c r="Q9" i="1"/>
  <c r="P11" i="1"/>
  <c r="Q11" i="1"/>
  <c r="H14" i="1"/>
  <c r="I14" i="1"/>
  <c r="H16" i="1"/>
  <c r="I16" i="1"/>
  <c r="L17" i="1"/>
  <c r="M17" i="1"/>
  <c r="H20" i="1"/>
  <c r="I20" i="1"/>
  <c r="L22" i="1"/>
  <c r="M22" i="1"/>
  <c r="H5" i="1"/>
  <c r="I5" i="1"/>
  <c r="I27" i="1" s="1"/>
  <c r="L6" i="1"/>
  <c r="M6" i="1"/>
  <c r="M25" i="1" s="1"/>
  <c r="H7" i="1"/>
  <c r="I7" i="1"/>
  <c r="H12" i="1"/>
  <c r="I12" i="1"/>
  <c r="L14" i="1"/>
  <c r="M14" i="1"/>
  <c r="P15" i="1"/>
  <c r="Q15" i="1"/>
  <c r="L16" i="1"/>
  <c r="M16" i="1"/>
  <c r="P17" i="1"/>
  <c r="Q17" i="1"/>
  <c r="L18" i="1"/>
  <c r="M18" i="1"/>
  <c r="L20" i="1"/>
  <c r="M20" i="1"/>
  <c r="P21" i="1"/>
  <c r="Q21" i="1"/>
  <c r="P22" i="1"/>
  <c r="Q22" i="1"/>
  <c r="P6" i="1"/>
  <c r="Q6" i="1"/>
  <c r="H8" i="1"/>
  <c r="I8" i="1"/>
  <c r="I25" i="1" s="1"/>
  <c r="H11" i="1"/>
  <c r="I11" i="1"/>
  <c r="L12" i="1"/>
  <c r="M12" i="1"/>
  <c r="P18" i="1"/>
  <c r="Q18" i="1"/>
  <c r="AK27" i="1"/>
  <c r="G27" i="1"/>
  <c r="G26" i="1"/>
  <c r="K26" i="1"/>
  <c r="K27" i="1"/>
  <c r="AD27" i="1"/>
  <c r="AD26" i="1"/>
  <c r="O27" i="1"/>
  <c r="O26" i="1"/>
  <c r="AU26" i="1"/>
  <c r="AU27" i="1"/>
  <c r="AZ27" i="1"/>
  <c r="AZ26" i="1"/>
  <c r="BJ27" i="1"/>
  <c r="BJ26" i="1"/>
  <c r="AP26" i="1"/>
  <c r="AP27" i="1"/>
  <c r="BE27" i="1"/>
  <c r="BE26" i="1"/>
  <c r="AK26" i="1"/>
  <c r="H4" i="1"/>
  <c r="L4" i="1"/>
  <c r="P4" i="1"/>
  <c r="AK24" i="1"/>
  <c r="AU25" i="1"/>
  <c r="AU24" i="1"/>
  <c r="AD24" i="1"/>
  <c r="AD25" i="1"/>
  <c r="AZ24" i="1"/>
  <c r="AZ25" i="1"/>
  <c r="BJ25" i="1"/>
  <c r="BJ24" i="1"/>
  <c r="AP25" i="1"/>
  <c r="AP24" i="1"/>
  <c r="H10" i="1"/>
  <c r="BE24" i="1"/>
  <c r="BE25" i="1"/>
  <c r="AK25" i="1"/>
  <c r="K24" i="1"/>
  <c r="K25" i="1"/>
  <c r="P10" i="1"/>
  <c r="P3" i="1"/>
  <c r="O25" i="1"/>
  <c r="O24" i="1"/>
  <c r="H3" i="1"/>
  <c r="G25" i="1"/>
  <c r="G24" i="1"/>
  <c r="AV11" i="1"/>
  <c r="AE22" i="1"/>
  <c r="BA4" i="1"/>
  <c r="BK6" i="1"/>
  <c r="AQ7" i="1"/>
  <c r="BF10" i="1"/>
  <c r="L3" i="1"/>
  <c r="AL4" i="1"/>
  <c r="L10" i="1"/>
  <c r="BL24" i="1" l="1"/>
  <c r="AW27" i="1"/>
  <c r="BG27" i="1"/>
  <c r="AR26" i="1"/>
  <c r="Q26" i="1"/>
  <c r="I26" i="1"/>
  <c r="Q25" i="1"/>
  <c r="M26" i="1"/>
  <c r="AW25" i="1"/>
  <c r="BG24" i="1"/>
  <c r="AR27" i="1"/>
  <c r="AL24" i="1"/>
  <c r="Q27" i="1"/>
  <c r="I24" i="1"/>
  <c r="Q24" i="1"/>
  <c r="M24" i="1"/>
  <c r="BF27" i="1"/>
  <c r="BF26" i="1"/>
  <c r="AE27" i="1"/>
  <c r="AE26" i="1"/>
  <c r="H26" i="1"/>
  <c r="H27" i="1"/>
  <c r="AQ27" i="1"/>
  <c r="AQ26" i="1"/>
  <c r="AV27" i="1"/>
  <c r="AV26" i="1"/>
  <c r="BK26" i="1"/>
  <c r="BK27" i="1"/>
  <c r="L27" i="1"/>
  <c r="L26" i="1"/>
  <c r="BA26" i="1"/>
  <c r="BA27" i="1"/>
  <c r="P26" i="1"/>
  <c r="P27" i="1"/>
  <c r="AL26" i="1"/>
  <c r="AL27" i="1"/>
  <c r="BK24" i="1"/>
  <c r="BK25" i="1"/>
  <c r="AV24" i="1"/>
  <c r="AV25" i="1"/>
  <c r="P24" i="1"/>
  <c r="P25" i="1"/>
  <c r="AQ24" i="1"/>
  <c r="AQ25" i="1"/>
  <c r="AL25" i="1"/>
  <c r="L25" i="1"/>
  <c r="L24" i="1"/>
  <c r="BA24" i="1"/>
  <c r="BA25" i="1"/>
  <c r="BF25" i="1"/>
  <c r="BF24" i="1"/>
  <c r="AE25" i="1"/>
  <c r="AE24" i="1"/>
  <c r="H24" i="1"/>
  <c r="H25" i="1"/>
</calcChain>
</file>

<file path=xl/sharedStrings.xml><?xml version="1.0" encoding="utf-8"?>
<sst xmlns="http://schemas.openxmlformats.org/spreadsheetml/2006/main" count="979" uniqueCount="148">
  <si>
    <t>LEAD AGENCY</t>
  </si>
  <si>
    <t>PROJECT DESCRIPTION</t>
  </si>
  <si>
    <t>PROJECT COST</t>
  </si>
  <si>
    <t>NOI TO DRAFT EIS TIME (DAYS)</t>
  </si>
  <si>
    <t>NOI TO DRAFT EIS TIME (MONTHS)</t>
  </si>
  <si>
    <t>DRAFT TO FINAL EIS NOA TIME (DAYS)</t>
  </si>
  <si>
    <t>DRAFT TO FINAL EIS NOA TIME (MONTHS)</t>
  </si>
  <si>
    <t>FINAL EIS TO ROD TIME (DAYS)</t>
  </si>
  <si>
    <t>FINAL EIS TO ROD TIME (MONTHS)</t>
  </si>
  <si>
    <t>Informal Consultation Initiated</t>
  </si>
  <si>
    <t>Informal Consultation Concluded</t>
  </si>
  <si>
    <t>Formal Consultation Initiated</t>
  </si>
  <si>
    <t>Conclusion of ESA Consultation</t>
  </si>
  <si>
    <t>Consultation Initated with SHPO/THPO</t>
  </si>
  <si>
    <t>Section 106 Concluded</t>
  </si>
  <si>
    <t>Complete Application Received</t>
  </si>
  <si>
    <t>Permit Approved</t>
  </si>
  <si>
    <t>Completed Permit Application Received</t>
  </si>
  <si>
    <t>Complete Permit Application Received</t>
  </si>
  <si>
    <t xml:space="preserve">Permit Approved </t>
  </si>
  <si>
    <t>BLM</t>
  </si>
  <si>
    <t>Constructed a 399-mile, 12-inch petroleum products pipeline that originates in Woods Cross, UT, with terminals northwest of Cedar City, UT, and just northeast of Las Vegas, NV.</t>
  </si>
  <si>
    <t>$300 million</t>
  </si>
  <si>
    <t>N/A</t>
  </si>
  <si>
    <t>The GWD Project consists of the construction, operation, and maintenance of groundwater production, conveyance, and treatment facilities, and power conveyance facilities within Clark, Lincoln, and White Pine counties, NV.</t>
  </si>
  <si>
    <t>$3.87 billion</t>
  </si>
  <si>
    <t>FERC</t>
  </si>
  <si>
    <t>The project consists construction and operation of approximately 675.2 miles of natural gas pipeline; a total of 160,500 horsepower of new compression; and appurtenant facilities such as valves, meter stations, and pig launchers/receivers.</t>
  </si>
  <si>
    <t>$2.96 billion</t>
  </si>
  <si>
    <t>The project facilities include 27.6 miles of new 36-inch-diameter natural gas pipeline loop in Morgan, Davis, and Salt Lake Counties, UT (the Wasatch Loop).</t>
  </si>
  <si>
    <t>$373 million</t>
  </si>
  <si>
    <t>Constitution Pipeline and Wright Interconnect Projects</t>
  </si>
  <si>
    <t>The Projects include construction of approximately 124 miles of new 30-inch-diameter natural gas pipeline in Susquehanna County, PA and Broome, Chenango, Delaware, and Schoharie Counties, NY.</t>
  </si>
  <si>
    <t>$683 million</t>
  </si>
  <si>
    <t>Rover Pipeline, Panhandle Backhaul, and Trunkline Backhaul Projects</t>
  </si>
  <si>
    <t>Rover would construct a natural gas pipeline to transport about 3.25 billion cubic feet per day of stranded natural gas from Marcellus and Utica production areas in WV, PA, and OH. Panhandle would modify an existing facility to accomodate 0.75 Bcf/d of transportation service.  Trunkline would modify existing facilities to provide 0.75 Bcf/d of transportation service.</t>
  </si>
  <si>
    <t>$4.082 billion</t>
  </si>
  <si>
    <t>Algonquin Incremental Market Project</t>
  </si>
  <si>
    <t xml:space="preserve">Algonquin proposes to construct, install, operate, and maintain approximately 37.4 miles of pipeline and related facilities in NY, CT, and MA. 
</t>
  </si>
  <si>
    <t>$971.5 million</t>
  </si>
  <si>
    <t>Atlantic Coast Pipeline and Supply Header Project</t>
  </si>
  <si>
    <t xml:space="preserve">ACP would involve the construction and operation of 333.4 miles of 42-inch-diameter mainline pipeline, 186.3 miles of 36-inch-diameter mainline pipeline, 83.4 miles of 20-inch diameter lateral pipeline, 0.4 mile of 16-inch-diameter lateral pipeline, 1.0 mile of 16-inch diameter lateral pipeline, three new compressor stations; and valves, pig launchers and receivers,_x000D_
and meter and regulating (M&amp;R) stations in West Virginia, Virginia, and North Carolina. </t>
  </si>
  <si>
    <t>$5.1 billion</t>
  </si>
  <si>
    <t>Atlantic Sunrise Project</t>
  </si>
  <si>
    <t>The project design includes a total of approximately 183 miles of new greenfield pipe (Central Penn North &amp; Central Penn South), two pipeline loops totaling about 12 miles (Chapman Loop, Unity Loop), two and half miles of existing pipeline replacement, two new compressor facilities in PA, and other facility additions or modifications in five states (PA, MD, VA, NC, SC).</t>
  </si>
  <si>
    <t>$2.588 billion</t>
  </si>
  <si>
    <t>Cameron Liquefaction Project</t>
  </si>
  <si>
    <t>The project will expand the existing Cameron Pipeline by 21 miles (from Calcasieu to Beauregard Parishes, LA, with modifications in Cameron Parish), and expand an existing LNG import terminal in Cameron Parish, LA, to enable the terminal to liquefy and export LNG.</t>
  </si>
  <si>
    <t>$10 billion</t>
  </si>
  <si>
    <t>Freeport LNG Liquefaction Project and Phase II Modification Project</t>
  </si>
  <si>
    <t>The Freeport Liquefaction Project includes the construction and operation of a liquefaction plant with three trains, each with a capacity of 4.4 million metric tons per annum, for total liquefaction capacity of 1.8 Bcf/d.</t>
  </si>
  <si>
    <t>$12.5 billion</t>
  </si>
  <si>
    <t>Leach XPress and Rayne XPress Expansion Projects</t>
  </si>
  <si>
    <t>The Leach XPress Project proposed by Columbia Gas Transmission, LLC includes a total of approximately 160 miles of new 20- to 36-inch-diameter pipeline, three new compressor stations, modifications at two existing compressor stations, three new regulator stations, modifications at one existing regulator station, 13 bi-directional pig launcher and/or receiver facilities, nine mainline valves, and five new odorization stations.</t>
  </si>
  <si>
    <t>$1.52 billion</t>
  </si>
  <si>
    <t>Magnolia LNG and Lake Charles Expansion Projects</t>
  </si>
  <si>
    <t>The project will create approximately 40 feet of 36-inch-diameter feed gas line to supply natural gas to the LNG terminal from Kinder Morgan’s existing natural gas transmission pipeline, a new 1.2-mile-long, 36-inch-diameter low pressure natural gas header pipeline, and a new 700-foot-long, 24-inch-diameter high pressure natural gas header pipeline.</t>
  </si>
  <si>
    <t>$3.5 billion</t>
  </si>
  <si>
    <t>Mountain Valley Project and Equitrans Expansion Project</t>
  </si>
  <si>
    <t>The project will construct a new 304-mile-long 42-inch-diamter pipeline in WV and VA as part of its proposed Mountain Valley Project.</t>
  </si>
  <si>
    <t>$3.7 billion</t>
  </si>
  <si>
    <t>Mountaineer XPress and Gulf Xpress Projects</t>
  </si>
  <si>
    <t>Columbia Gas requests authorization to construct and operate a total of 170.9 miles of natural gas transmission pipeline and ancillary facilities in West Virginia, and to modify one existing compressor station and two approved/pending compressor stations. The MXP would provide about 2,700,000 dekatherms per day (Dth/d) of available capacity for transport to Columbia Gas’ TCO Pool1 for delivery to markets across Columbia Pipeline Group’s system, including the Columbia Gulf Leach interconnect with Columbia Gulf. Columbia Gulf requests authorization to construct and operate seven new natural gas-fired compressor stations and to upgrade one approved compressor station and one existing meter station in Kentucky, Tennessee, and Mississippi. The GXP would provide about 860,000 Dth/d of natural gas delivery to markets in the Gulf Coast region.</t>
  </si>
  <si>
    <t>$3 billion</t>
  </si>
  <si>
    <t>Nexus Gas Transmission Project and Texas Eastern Appalachian Lease Project</t>
  </si>
  <si>
    <t>The project will construct a new Greenfield
pipeline and expand an existing pipeline system from the Appalachian Basin to deliver 1.5 million dekatherms per day to consuming markets in Northern OH, Southeastern MI, and Ontario, Canada.</t>
  </si>
  <si>
    <t>$2.1 billion</t>
  </si>
  <si>
    <t>PennEast Pipeline Project</t>
  </si>
  <si>
    <t>The project will construct 116 miles of 36-inch diameter underground pipelines from Dallas, Luzerne county PA to Pennington, Mercer County, NJ.</t>
  </si>
  <si>
    <t>$1.13 billion</t>
  </si>
  <si>
    <t>Sierrita Pipeline Project</t>
  </si>
  <si>
    <t>The proposed Project facilities include approximately 61 miles of new 36-inch-diameter natural gas pipeline in Pima County, AZ and the following associated facilities; two meter stations, two pig launchers and two pig receivers, and six mainline valves.</t>
  </si>
  <si>
    <t>$204.25 million</t>
  </si>
  <si>
    <t xml:space="preserve">The Applicants propose to modify and expand their existing natural gas transmission pipeline systems in NJ, NY, and CT.  </t>
  </si>
  <si>
    <t>$1.2 billion</t>
  </si>
  <si>
    <t>DAYS</t>
  </si>
  <si>
    <t>MONTHS</t>
  </si>
  <si>
    <t>YEARS</t>
  </si>
  <si>
    <t>NOI TO ROD (YEARS)</t>
  </si>
  <si>
    <t xml:space="preserve">MONTHS </t>
  </si>
  <si>
    <t>AVERAGE/ MEAN NOI TO DEIS:</t>
  </si>
  <si>
    <t>AVERAGE/ MEAN DEIS TO FEIS NOA:</t>
  </si>
  <si>
    <t>AVERAGE/MEAN NOI TO ROD:</t>
  </si>
  <si>
    <t>MEDIAN NOI TO DEIS:</t>
  </si>
  <si>
    <t>MEDIAN DEIS TO FEIS NOA:</t>
  </si>
  <si>
    <t>MEDIAN FEIS TO ROD:</t>
  </si>
  <si>
    <t>MEDIAN NOI TO ROD:</t>
  </si>
  <si>
    <t>NOI TO ROD (DAYS)</t>
  </si>
  <si>
    <t>NOI TO ROD (MONTHS)</t>
  </si>
  <si>
    <t>MEDIAN NMFS ESA CONSULTATION:</t>
  </si>
  <si>
    <t>MEDIAN USFWS ESA CONSULTATION:</t>
  </si>
  <si>
    <t>MEDIAN SECTION 106 CONSULTATION:</t>
  </si>
  <si>
    <t>MEDIAN SECTION 10/404 REVIEW:</t>
  </si>
  <si>
    <t>MEDIAN BLM RIGHT-OF-WAY APPROVAL:</t>
  </si>
  <si>
    <t>MEDIAN USFS SPECIAL USE PERMIT APPROVAL:</t>
  </si>
  <si>
    <t>MEDIAN FERC CERTIFICATE APPROVAL:</t>
  </si>
  <si>
    <t>AVERAGE FERC CERTIFICATE APPROVAL:</t>
  </si>
  <si>
    <t>AVERAGE SPECIAL USE PERMIT APPROVAL:</t>
  </si>
  <si>
    <t>AVERAGE BLM RIGHT-OF-WAY APPROVAL:</t>
  </si>
  <si>
    <t>AVERAGE SECTION 10/404 REVIEW:</t>
  </si>
  <si>
    <t>AVERAGE SECTION 106 CONSULTATION:</t>
  </si>
  <si>
    <t>AVERAGE USFWS ESA CONSULTATION:</t>
  </si>
  <si>
    <t>AVERAGE NMFS ESA CONSULTATION:</t>
  </si>
  <si>
    <t>25TH PERCENTILE</t>
  </si>
  <si>
    <t>75TH PERCENTILE</t>
  </si>
  <si>
    <t>Last Approval Date</t>
  </si>
  <si>
    <t>MEDIAN NOI TO FINAL DATE:</t>
  </si>
  <si>
    <t>In-review</t>
  </si>
  <si>
    <t>In-Review</t>
  </si>
  <si>
    <t>AVERAGE NMFS EFH CONSULTATION:</t>
  </si>
  <si>
    <t>MEDIAN NMFS EFH CONSULTATION:</t>
  </si>
  <si>
    <t>UNEV Pipeline Project</t>
  </si>
  <si>
    <t>Clark, Lincoln, and White Pine counties; Groundwater Development Project</t>
  </si>
  <si>
    <t>Ruby Pipeline Project</t>
  </si>
  <si>
    <t>Apex Expansion Project</t>
  </si>
  <si>
    <t>New Jersey-New York Expansion Project</t>
  </si>
  <si>
    <t>Venture Global</t>
  </si>
  <si>
    <t>The project consists of theVenture Global Calcasieu Pass Terminal and TransCameron Pipeline, including 1. the addition of 1.4 Bcf/d through construction of a new LNG export terminal in Louisiana; and (2) construction of a 23.4-mile-long natural gas pipeline and associated meter station in Louisiana, to provide 1.9 Bcf/d of natural gas transporation service at the LNG terminal for export.</t>
  </si>
  <si>
    <t>$4.5 billion+</t>
  </si>
  <si>
    <t>AVERAGE/      MEAN NOI TO FINAL DATE:</t>
  </si>
  <si>
    <t>FINAL EIS TO ROD TIME (YEARS)</t>
  </si>
  <si>
    <t>NOI TO DRAFT EIS TIME (YEARS)</t>
  </si>
  <si>
    <t>NEPA</t>
  </si>
  <si>
    <t>COMPLETION TIME       (MONTHS)</t>
  </si>
  <si>
    <t>NMFS EFH CONSULTATION</t>
  </si>
  <si>
    <t>NMFS ESA CONSULTATION</t>
  </si>
  <si>
    <t>COMPLETION TIME              (DAYS)</t>
  </si>
  <si>
    <t>COMPLETION TIME             (YEARS)</t>
  </si>
  <si>
    <t>BLM RIGHT-OF-WAY</t>
  </si>
  <si>
    <t>USFS SPECIAL USE PERMIT</t>
  </si>
  <si>
    <t>FERC CERTIFICATE OF PUBLIC CONVENIENCE AND NECESSITY FOR INTERSTATE NATURAL GAS PIPELINES</t>
  </si>
  <si>
    <t>USACE SECTION 10/404</t>
  </si>
  <si>
    <t xml:space="preserve"> SECTION 106 </t>
  </si>
  <si>
    <t>FWS ESA CONSULTATION</t>
  </si>
  <si>
    <t>Final Verification/    Permit Decision Rendered</t>
  </si>
  <si>
    <t>Complete Pre-Construction Notification (PCN)/   Application Received</t>
  </si>
  <si>
    <t>NOI TO COMPLETION OF FINAL ERA ACTION</t>
  </si>
  <si>
    <t>NOI Date</t>
  </si>
  <si>
    <t>ROD Date</t>
  </si>
  <si>
    <t>DEIS Date</t>
  </si>
  <si>
    <t>FEIS Date</t>
  </si>
  <si>
    <t>Consultation Package Deemed Complete</t>
  </si>
  <si>
    <t>Conclusion of EFH Consultation</t>
  </si>
  <si>
    <t>AVERAGE/  MEAN FEIS TO ROD:</t>
  </si>
  <si>
    <t xml:space="preserve">ACP included the construction and operation of 333.4 miles of 42-inch-diameter mainline pipeline, 186.3 miles of 36-inch-diameter mainline pipeline, 83.4 miles of 20-inch diameter lateral pipeline, 0.4 mile of 16-inch-diameter lateral pipeline, 1.0 mile of 16-inch diameter lateral pipeline, three new compressor stations; and valves, pig launchers and receivers, and meter and regulating (M&amp;R) stations in West Virginia, Virginia, and North Carolina. </t>
  </si>
  <si>
    <t>The project consists of theVenture Global Calcasieu Pass Terminal and TransCameron Pipeline, including the addition of 1.4 Bcf/d through construction of a new LNG export terminal in Louisiana; and construction of a 23.4-mile-long natural gas pipeline and associated meter station in Louisiana, to provide 1.9 Bcf/d of natural gas transporation service at the LNG terminal for export.</t>
  </si>
  <si>
    <t>*Projects in bold were covered by FAST-41.</t>
  </si>
  <si>
    <t>PROJECT NAME*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</si>
</sst>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Arial"/>
      <family val="2"/>
    </font>
    <font>
      <b/>
      <sz val="12"/>
      <color theme="1"/>
      <name val="Arial"/>
      <family val="2"/>
    </font>
    <font>
      <b/>
      <sz val="12"/>
      <color theme="1"/>
      <name val="Calibri"/>
      <family val="2"/>
      <scheme val="minor"/>
    </font>
    <font>
      <b/>
      <sz val="16"/>
      <color theme="1"/>
      <name val="Arial"/>
      <family val="2"/>
    </font>
    <font>
      <b/>
      <sz val="11"/>
      <color theme="1"/>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81">
    <xf numFmtId="0" fontId="0" fillId="0" borderId="0" xfId="0"/>
    <xf numFmtId="0" fontId="0" fillId="0" borderId="0" xfId="0" applyAlignment="1">
      <alignment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4" fontId="0"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4" fontId="0" fillId="0" borderId="1" xfId="0" applyNumberFormat="1" applyFont="1" applyBorder="1" applyAlignment="1">
      <alignment horizontal="center" vertical="center" wrapText="1"/>
    </xf>
    <xf numFmtId="14" fontId="0" fillId="0" borderId="0" xfId="0" applyNumberFormat="1" applyFill="1" applyBorder="1" applyAlignment="1">
      <alignment horizontal="left" vertical="center"/>
    </xf>
    <xf numFmtId="14"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1" fontId="1"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14" fontId="0"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4"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wrapText="1"/>
    </xf>
    <xf numFmtId="14"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1" fillId="3" borderId="1" xfId="0" applyFont="1" applyFill="1" applyBorder="1" applyAlignment="1">
      <alignment horizontal="center" vertical="center"/>
    </xf>
    <xf numFmtId="2" fontId="1" fillId="6" borderId="1" xfId="0" applyNumberFormat="1" applyFont="1" applyFill="1" applyBorder="1" applyAlignment="1">
      <alignment horizontal="center" vertical="center"/>
    </xf>
    <xf numFmtId="2" fontId="0" fillId="6" borderId="1" xfId="0" applyNumberFormat="1" applyFont="1" applyFill="1" applyBorder="1" applyAlignment="1">
      <alignment horizontal="center" vertical="center"/>
    </xf>
    <xf numFmtId="0" fontId="0"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0" fillId="6" borderId="13" xfId="0" applyFont="1" applyFill="1" applyBorder="1" applyAlignment="1">
      <alignment horizontal="center" vertical="center"/>
    </xf>
    <xf numFmtId="2" fontId="0" fillId="6" borderId="13" xfId="0" applyNumberFormat="1" applyFont="1" applyFill="1" applyBorder="1" applyAlignment="1">
      <alignment horizontal="center" vertical="center"/>
    </xf>
    <xf numFmtId="2" fontId="1" fillId="6" borderId="12" xfId="0" applyNumberFormat="1" applyFont="1" applyFill="1" applyBorder="1" applyAlignment="1">
      <alignment horizontal="center" vertical="center"/>
    </xf>
    <xf numFmtId="0" fontId="1" fillId="4" borderId="20" xfId="0" applyFont="1" applyFill="1" applyBorder="1" applyAlignment="1">
      <alignment vertical="center" wrapText="1"/>
    </xf>
    <xf numFmtId="2" fontId="1" fillId="4" borderId="20" xfId="0" applyNumberFormat="1" applyFont="1" applyFill="1" applyBorder="1" applyAlignment="1">
      <alignment vertical="center" wrapText="1"/>
    </xf>
    <xf numFmtId="2" fontId="1" fillId="4" borderId="20" xfId="0" applyNumberFormat="1" applyFont="1" applyFill="1" applyBorder="1" applyAlignment="1">
      <alignment horizontal="center" vertical="center" wrapText="1"/>
    </xf>
    <xf numFmtId="1" fontId="1" fillId="4" borderId="15"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5" borderId="5" xfId="0" applyNumberFormat="1" applyFont="1" applyFill="1" applyBorder="1" applyAlignment="1">
      <alignment horizontal="center" vertical="center"/>
    </xf>
    <xf numFmtId="2" fontId="1" fillId="5" borderId="8" xfId="0" applyNumberFormat="1" applyFont="1" applyFill="1" applyBorder="1" applyAlignment="1">
      <alignment horizontal="center" vertical="center"/>
    </xf>
    <xf numFmtId="2" fontId="1" fillId="5" borderId="4" xfId="0" applyNumberFormat="1" applyFont="1" applyFill="1" applyBorder="1" applyAlignment="1">
      <alignment horizontal="center" vertical="center"/>
    </xf>
    <xf numFmtId="2" fontId="1" fillId="5" borderId="7" xfId="0" applyNumberFormat="1" applyFont="1" applyFill="1" applyBorder="1" applyAlignment="1">
      <alignment horizontal="center" vertical="center"/>
    </xf>
    <xf numFmtId="0" fontId="0" fillId="0" borderId="0" xfId="0" applyFont="1"/>
    <xf numFmtId="0" fontId="1" fillId="0" borderId="0" xfId="0" applyFont="1"/>
    <xf numFmtId="14" fontId="4" fillId="3" borderId="1" xfId="0" applyNumberFormat="1" applyFont="1" applyFill="1" applyBorder="1" applyAlignment="1">
      <alignment horizontal="center" vertical="center" wrapText="1"/>
    </xf>
    <xf numFmtId="0" fontId="0" fillId="0" borderId="0" xfId="0" applyBorder="1" applyAlignment="1">
      <alignment wrapText="1"/>
    </xf>
    <xf numFmtId="0" fontId="0"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6" borderId="10" xfId="0" applyFont="1" applyFill="1" applyBorder="1" applyAlignment="1">
      <alignment horizontal="center" vertical="center"/>
    </xf>
    <xf numFmtId="2" fontId="0" fillId="6" borderId="10"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wrapText="1"/>
    </xf>
    <xf numFmtId="0" fontId="0" fillId="3"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2" borderId="11"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0" fillId="3" borderId="7" xfId="0" applyFill="1" applyBorder="1" applyAlignment="1">
      <alignment horizontal="left" vertical="center" wrapText="1"/>
    </xf>
    <xf numFmtId="2" fontId="0" fillId="6" borderId="14" xfId="0" applyNumberFormat="1" applyFont="1" applyFill="1" applyBorder="1" applyAlignment="1">
      <alignment horizontal="center" vertical="center"/>
    </xf>
    <xf numFmtId="2" fontId="1" fillId="5" borderId="1" xfId="0" applyNumberFormat="1" applyFont="1" applyFill="1" applyBorder="1" applyAlignment="1">
      <alignment horizontal="center" vertical="center"/>
    </xf>
    <xf numFmtId="1" fontId="1" fillId="4" borderId="2" xfId="0" applyNumberFormat="1" applyFont="1" applyFill="1" applyBorder="1" applyAlignment="1">
      <alignment horizontal="center" vertical="center"/>
    </xf>
    <xf numFmtId="1" fontId="1" fillId="4" borderId="3" xfId="0" applyNumberFormat="1" applyFont="1" applyFill="1" applyBorder="1" applyAlignment="1">
      <alignment horizontal="center" vertical="center"/>
    </xf>
    <xf numFmtId="2" fontId="1" fillId="5" borderId="10" xfId="0" applyNumberFormat="1" applyFont="1" applyFill="1" applyBorder="1" applyAlignment="1">
      <alignment horizontal="center" vertical="center"/>
    </xf>
    <xf numFmtId="2" fontId="1" fillId="5" borderId="11" xfId="0" applyNumberFormat="1" applyFont="1" applyFill="1" applyBorder="1" applyAlignment="1">
      <alignment horizontal="center" vertical="center"/>
    </xf>
    <xf numFmtId="2" fontId="1" fillId="5" borderId="12" xfId="0" applyNumberFormat="1" applyFont="1" applyFill="1" applyBorder="1" applyAlignment="1">
      <alignment horizontal="center" vertical="center"/>
    </xf>
    <xf numFmtId="2" fontId="1" fillId="5" borderId="13" xfId="0" applyNumberFormat="1" applyFont="1" applyFill="1" applyBorder="1" applyAlignment="1">
      <alignment horizontal="center" vertical="center"/>
    </xf>
    <xf numFmtId="0" fontId="1" fillId="4" borderId="30" xfId="0" applyFont="1" applyFill="1" applyBorder="1" applyAlignment="1">
      <alignment vertical="center" wrapText="1"/>
    </xf>
    <xf numFmtId="0" fontId="1" fillId="4" borderId="30" xfId="0" applyFont="1" applyFill="1" applyBorder="1" applyAlignment="1">
      <alignment horizontal="center" vertical="center" wrapText="1"/>
    </xf>
    <xf numFmtId="0" fontId="1" fillId="4" borderId="21" xfId="0" applyFont="1" applyFill="1" applyBorder="1" applyAlignment="1">
      <alignment horizontal="center" vertical="center" wrapText="1"/>
    </xf>
    <xf numFmtId="14" fontId="0" fillId="0" borderId="0" xfId="0" applyNumberFormat="1" applyBorder="1" applyAlignment="1">
      <alignment horizontal="center" vertical="center"/>
    </xf>
    <xf numFmtId="2" fontId="1" fillId="5" borderId="27" xfId="0" applyNumberFormat="1" applyFont="1" applyFill="1" applyBorder="1" applyAlignment="1">
      <alignment horizontal="center" vertical="center"/>
    </xf>
    <xf numFmtId="2" fontId="1" fillId="5" borderId="32" xfId="0" applyNumberFormat="1" applyFont="1" applyFill="1" applyBorder="1" applyAlignment="1">
      <alignment horizontal="center" vertical="center"/>
    </xf>
    <xf numFmtId="14" fontId="0" fillId="0" borderId="0" xfId="0" applyNumberFormat="1" applyFill="1" applyBorder="1" applyAlignment="1">
      <alignment horizontal="center" vertical="center" wrapText="1"/>
    </xf>
    <xf numFmtId="14" fontId="0" fillId="0" borderId="0" xfId="0" applyNumberFormat="1" applyFill="1" applyBorder="1" applyAlignment="1">
      <alignment horizontal="center" vertical="center"/>
    </xf>
    <xf numFmtId="0" fontId="1" fillId="5" borderId="13"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33"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2" fontId="1" fillId="5" borderId="1" xfId="0" applyNumberFormat="1" applyFont="1" applyFill="1" applyBorder="1" applyAlignment="1">
      <alignment horizontal="center" vertical="center" wrapText="1"/>
    </xf>
    <xf numFmtId="2" fontId="1" fillId="5" borderId="14" xfId="0" applyNumberFormat="1" applyFont="1" applyFill="1" applyBorder="1" applyAlignment="1">
      <alignment horizontal="center" vertical="center"/>
    </xf>
    <xf numFmtId="2" fontId="1" fillId="5" borderId="35" xfId="0" applyNumberFormat="1" applyFont="1" applyFill="1" applyBorder="1" applyAlignment="1">
      <alignment horizontal="center" vertical="center"/>
    </xf>
    <xf numFmtId="2" fontId="1" fillId="4" borderId="30" xfId="0" applyNumberFormat="1" applyFont="1" applyFill="1" applyBorder="1" applyAlignment="1">
      <alignment vertical="center" wrapText="1"/>
    </xf>
    <xf numFmtId="2" fontId="1" fillId="4" borderId="30" xfId="0" applyNumberFormat="1" applyFont="1" applyFill="1" applyBorder="1" applyAlignment="1">
      <alignment horizontal="center" vertical="center" wrapText="1"/>
    </xf>
    <xf numFmtId="2" fontId="1" fillId="4" borderId="3" xfId="0" applyNumberFormat="1" applyFont="1" applyFill="1" applyBorder="1" applyAlignment="1">
      <alignment horizontal="center" vertical="center"/>
    </xf>
    <xf numFmtId="0" fontId="1" fillId="5" borderId="4" xfId="0" applyFont="1" applyFill="1" applyBorder="1" applyAlignment="1">
      <alignment horizontal="center" vertical="center"/>
    </xf>
    <xf numFmtId="0" fontId="1" fillId="5" borderId="11" xfId="0" applyFont="1" applyFill="1" applyBorder="1" applyAlignment="1">
      <alignment horizontal="center" vertical="center"/>
    </xf>
    <xf numFmtId="2" fontId="1" fillId="5" borderId="27" xfId="0" applyNumberFormat="1" applyFont="1" applyFill="1" applyBorder="1" applyAlignment="1">
      <alignment horizontal="center" vertical="center" wrapText="1"/>
    </xf>
    <xf numFmtId="2" fontId="1" fillId="5" borderId="11" xfId="0" applyNumberFormat="1" applyFont="1" applyFill="1" applyBorder="1" applyAlignment="1">
      <alignment horizontal="center" vertical="center" wrapText="1"/>
    </xf>
    <xf numFmtId="2" fontId="1" fillId="5" borderId="12" xfId="0" applyNumberFormat="1" applyFont="1" applyFill="1" applyBorder="1" applyAlignment="1">
      <alignment horizontal="center" vertical="center" wrapText="1"/>
    </xf>
    <xf numFmtId="0" fontId="0" fillId="0" borderId="10" xfId="0" applyFont="1" applyBorder="1" applyAlignment="1">
      <alignment horizontal="center" vertical="center"/>
    </xf>
    <xf numFmtId="14" fontId="0" fillId="0" borderId="10" xfId="0" applyNumberFormat="1" applyFont="1" applyBorder="1" applyAlignment="1">
      <alignment horizontal="center" vertical="center"/>
    </xf>
    <xf numFmtId="0" fontId="0" fillId="0" borderId="10" xfId="0" applyFont="1" applyFill="1" applyBorder="1" applyAlignment="1">
      <alignment horizontal="center" vertical="center" wrapText="1"/>
    </xf>
    <xf numFmtId="2" fontId="0" fillId="6" borderId="5" xfId="0" applyNumberFormat="1" applyFont="1" applyFill="1" applyBorder="1" applyAlignment="1">
      <alignment horizontal="center" vertical="center"/>
    </xf>
    <xf numFmtId="2" fontId="0" fillId="6" borderId="12" xfId="0" applyNumberFormat="1" applyFont="1" applyFill="1" applyBorder="1" applyAlignment="1">
      <alignment horizontal="center" vertical="center"/>
    </xf>
    <xf numFmtId="0" fontId="0" fillId="3" borderId="13" xfId="0" applyFont="1" applyFill="1" applyBorder="1" applyAlignment="1">
      <alignment horizontal="center" vertical="center"/>
    </xf>
    <xf numFmtId="14" fontId="0" fillId="3" borderId="13" xfId="0" applyNumberFormat="1" applyFont="1" applyFill="1" applyBorder="1" applyAlignment="1">
      <alignment horizontal="center" vertical="center"/>
    </xf>
    <xf numFmtId="14" fontId="0" fillId="3" borderId="13" xfId="0" applyNumberFormat="1" applyFont="1" applyFill="1" applyBorder="1" applyAlignment="1">
      <alignment horizontal="center" vertical="center" wrapText="1"/>
    </xf>
    <xf numFmtId="1" fontId="0" fillId="6" borderId="13"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14" fontId="0" fillId="0" borderId="13" xfId="0" applyNumberFormat="1" applyFont="1" applyBorder="1" applyAlignment="1">
      <alignment horizontal="center" vertical="center"/>
    </xf>
    <xf numFmtId="2" fontId="0" fillId="6" borderId="8" xfId="0" applyNumberFormat="1" applyFont="1" applyFill="1" applyBorder="1" applyAlignment="1">
      <alignment horizontal="center" vertical="center"/>
    </xf>
    <xf numFmtId="14" fontId="0" fillId="0" borderId="14" xfId="0" applyNumberFormat="1" applyFont="1" applyBorder="1" applyAlignment="1">
      <alignment horizontal="center" vertical="center"/>
    </xf>
    <xf numFmtId="0" fontId="2" fillId="5" borderId="13"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0" fillId="0" borderId="14" xfId="0" applyFont="1" applyBorder="1" applyAlignment="1">
      <alignment horizontal="center" vertical="center"/>
    </xf>
    <xf numFmtId="1" fontId="1" fillId="4" borderId="6" xfId="0" applyNumberFormat="1" applyFont="1" applyFill="1" applyBorder="1" applyAlignment="1">
      <alignment horizontal="center" vertical="center"/>
    </xf>
    <xf numFmtId="2" fontId="1" fillId="0" borderId="16" xfId="0" applyNumberFormat="1" applyFont="1" applyFill="1" applyBorder="1" applyAlignment="1">
      <alignment horizontal="center" vertical="center"/>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1" fillId="6" borderId="40" xfId="0" applyFont="1" applyFill="1" applyBorder="1" applyAlignment="1">
      <alignment horizontal="center" vertical="center" wrapText="1"/>
    </xf>
    <xf numFmtId="1" fontId="1" fillId="4" borderId="9" xfId="0" applyNumberFormat="1" applyFont="1" applyFill="1" applyBorder="1" applyAlignment="1">
      <alignment horizontal="center" vertical="center"/>
    </xf>
    <xf numFmtId="2" fontId="1" fillId="0" borderId="22" xfId="0" applyNumberFormat="1" applyFont="1" applyFill="1" applyBorder="1" applyAlignment="1">
      <alignment horizontal="center" vertical="center"/>
    </xf>
    <xf numFmtId="0" fontId="0" fillId="3" borderId="4" xfId="0" applyFont="1" applyFill="1" applyBorder="1" applyAlignment="1">
      <alignment horizontal="left" vertical="center" wrapText="1"/>
    </xf>
    <xf numFmtId="0" fontId="0" fillId="3" borderId="10" xfId="0" applyFont="1" applyFill="1" applyBorder="1" applyAlignment="1">
      <alignment horizontal="center" vertical="center"/>
    </xf>
    <xf numFmtId="0" fontId="0" fillId="3" borderId="10" xfId="0" applyFont="1" applyFill="1" applyBorder="1" applyAlignment="1">
      <alignment horizontal="left" vertical="center" wrapText="1"/>
    </xf>
    <xf numFmtId="14" fontId="0" fillId="3" borderId="10" xfId="0" applyNumberFormat="1" applyFont="1" applyFill="1" applyBorder="1" applyAlignment="1">
      <alignment horizontal="center" vertical="center"/>
    </xf>
    <xf numFmtId="14" fontId="0" fillId="3" borderId="10" xfId="0" applyNumberFormat="1" applyFont="1" applyFill="1" applyBorder="1" applyAlignment="1">
      <alignment horizontal="center" vertical="center" wrapText="1"/>
    </xf>
    <xf numFmtId="0" fontId="0" fillId="3" borderId="7"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1" fillId="5" borderId="4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7"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color rgb="FF9933FF"/>
      <color rgb="FFFFFF66"/>
      <color rgb="FF66FF66"/>
      <color rgb="FF33CC33"/>
      <color rgb="FF00FF00"/>
      <color rgb="FF9999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294147</xdr:colOff>
      <xdr:row>8</xdr:row>
      <xdr:rowOff>76165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4"/>
  <sheetViews>
    <sheetView tabSelected="1" zoomScale="55" zoomScaleNormal="55" workbookViewId="0">
      <pane xSplit="1" topLeftCell="AQ1" activePane="topRight" state="frozen"/>
      <selection pane="topRight" activeCell="L27" sqref="L27"/>
    </sheetView>
  </sheetViews>
  <sheetFormatPr defaultRowHeight="15.5" x14ac:dyDescent="0.35"/>
  <cols>
    <col min="1" max="1" width="33.07421875" customWidth="1"/>
    <col min="2" max="2" width="15.84375" customWidth="1"/>
    <col min="3" max="3" width="45.23046875" customWidth="1"/>
    <col min="4" max="6" width="15.84375" customWidth="1"/>
    <col min="7" max="7" width="15.84375" hidden="1" customWidth="1"/>
    <col min="8" max="10" width="15.84375" customWidth="1"/>
    <col min="11" max="11" width="15.84375" hidden="1" customWidth="1"/>
    <col min="12" max="14" width="15.84375" customWidth="1"/>
    <col min="15" max="15" width="15.84375" hidden="1" customWidth="1"/>
    <col min="16" max="22" width="15.84375" customWidth="1"/>
    <col min="23" max="23" width="15.84375" hidden="1" customWidth="1"/>
    <col min="24" max="29" width="15.84375" customWidth="1"/>
    <col min="30" max="30" width="15.84375" hidden="1" customWidth="1"/>
    <col min="31" max="36" width="15.84375" customWidth="1"/>
    <col min="37" max="37" width="15.84375" hidden="1" customWidth="1"/>
    <col min="38" max="41" width="15.84375" customWidth="1"/>
    <col min="42" max="42" width="15.84375" hidden="1" customWidth="1"/>
    <col min="43" max="46" width="15.84375" customWidth="1"/>
    <col min="47" max="47" width="15.84375" hidden="1" customWidth="1"/>
    <col min="48" max="51" width="15.84375" customWidth="1"/>
    <col min="52" max="52" width="15.84375" hidden="1" customWidth="1"/>
    <col min="53" max="56" width="15.84375" customWidth="1"/>
    <col min="57" max="57" width="15.84375" hidden="1" customWidth="1"/>
    <col min="58" max="61" width="15.84375" customWidth="1"/>
    <col min="62" max="62" width="15.84375" hidden="1" customWidth="1"/>
    <col min="63" max="65" width="15.84375" customWidth="1"/>
    <col min="66" max="66" width="15.84375" hidden="1" customWidth="1"/>
    <col min="67" max="67" width="15.84375" customWidth="1"/>
    <col min="68" max="68" width="16.4609375" customWidth="1"/>
  </cols>
  <sheetData>
    <row r="1" spans="1:68" ht="31.5" customHeight="1" thickBot="1" x14ac:dyDescent="0.4">
      <c r="A1" s="160" t="s">
        <v>147</v>
      </c>
      <c r="B1" s="160" t="s">
        <v>0</v>
      </c>
      <c r="C1" s="160" t="s">
        <v>1</v>
      </c>
      <c r="D1" s="162" t="s">
        <v>2</v>
      </c>
      <c r="E1" s="164" t="s">
        <v>122</v>
      </c>
      <c r="F1" s="165"/>
      <c r="G1" s="165"/>
      <c r="H1" s="165"/>
      <c r="I1" s="165"/>
      <c r="J1" s="165"/>
      <c r="K1" s="165"/>
      <c r="L1" s="165"/>
      <c r="M1" s="165"/>
      <c r="N1" s="165"/>
      <c r="O1" s="165"/>
      <c r="P1" s="165"/>
      <c r="Q1" s="165"/>
      <c r="R1" s="165"/>
      <c r="S1" s="165"/>
      <c r="T1" s="166"/>
      <c r="U1" s="154" t="s">
        <v>124</v>
      </c>
      <c r="V1" s="155"/>
      <c r="W1" s="155"/>
      <c r="X1" s="155"/>
      <c r="Y1" s="156"/>
      <c r="Z1" s="169" t="s">
        <v>125</v>
      </c>
      <c r="AA1" s="170"/>
      <c r="AB1" s="170"/>
      <c r="AC1" s="170"/>
      <c r="AD1" s="170"/>
      <c r="AE1" s="170"/>
      <c r="AF1" s="171"/>
      <c r="AG1" s="154" t="s">
        <v>133</v>
      </c>
      <c r="AH1" s="155"/>
      <c r="AI1" s="155"/>
      <c r="AJ1" s="155"/>
      <c r="AK1" s="155"/>
      <c r="AL1" s="155"/>
      <c r="AM1" s="156"/>
      <c r="AN1" s="154" t="s">
        <v>132</v>
      </c>
      <c r="AO1" s="155"/>
      <c r="AP1" s="155"/>
      <c r="AQ1" s="155"/>
      <c r="AR1" s="156"/>
      <c r="AS1" s="154" t="s">
        <v>131</v>
      </c>
      <c r="AT1" s="155"/>
      <c r="AU1" s="155"/>
      <c r="AV1" s="155"/>
      <c r="AW1" s="156"/>
      <c r="AX1" s="154" t="s">
        <v>128</v>
      </c>
      <c r="AY1" s="155"/>
      <c r="AZ1" s="155"/>
      <c r="BA1" s="155"/>
      <c r="BB1" s="156"/>
      <c r="BC1" s="154" t="s">
        <v>129</v>
      </c>
      <c r="BD1" s="155"/>
      <c r="BE1" s="155"/>
      <c r="BF1" s="155"/>
      <c r="BG1" s="156"/>
      <c r="BH1" s="167" t="s">
        <v>130</v>
      </c>
      <c r="BI1" s="167"/>
      <c r="BJ1" s="167"/>
      <c r="BK1" s="167"/>
      <c r="BL1" s="168"/>
      <c r="BM1" s="157" t="s">
        <v>136</v>
      </c>
      <c r="BN1" s="158"/>
      <c r="BO1" s="158"/>
      <c r="BP1" s="159"/>
    </row>
    <row r="2" spans="1:68" ht="109.5" customHeight="1" thickBot="1" x14ac:dyDescent="0.4">
      <c r="A2" s="161"/>
      <c r="B2" s="161"/>
      <c r="C2" s="161"/>
      <c r="D2" s="163"/>
      <c r="E2" s="123" t="s">
        <v>137</v>
      </c>
      <c r="F2" s="124" t="s">
        <v>139</v>
      </c>
      <c r="G2" s="118" t="s">
        <v>3</v>
      </c>
      <c r="H2" s="118" t="s">
        <v>4</v>
      </c>
      <c r="I2" s="118" t="s">
        <v>121</v>
      </c>
      <c r="J2" s="124" t="s">
        <v>140</v>
      </c>
      <c r="K2" s="118" t="s">
        <v>5</v>
      </c>
      <c r="L2" s="118" t="s">
        <v>6</v>
      </c>
      <c r="M2" s="118" t="s">
        <v>6</v>
      </c>
      <c r="N2" s="124" t="s">
        <v>138</v>
      </c>
      <c r="O2" s="118" t="s">
        <v>7</v>
      </c>
      <c r="P2" s="118" t="s">
        <v>8</v>
      </c>
      <c r="Q2" s="118" t="s">
        <v>120</v>
      </c>
      <c r="R2" s="118" t="s">
        <v>87</v>
      </c>
      <c r="S2" s="118" t="s">
        <v>88</v>
      </c>
      <c r="T2" s="119" t="s">
        <v>78</v>
      </c>
      <c r="U2" s="125" t="s">
        <v>141</v>
      </c>
      <c r="V2" s="126" t="s">
        <v>142</v>
      </c>
      <c r="W2" s="87" t="s">
        <v>126</v>
      </c>
      <c r="X2" s="87" t="s">
        <v>123</v>
      </c>
      <c r="Y2" s="88" t="s">
        <v>127</v>
      </c>
      <c r="Z2" s="125" t="s">
        <v>9</v>
      </c>
      <c r="AA2" s="126" t="s">
        <v>10</v>
      </c>
      <c r="AB2" s="126" t="s">
        <v>11</v>
      </c>
      <c r="AC2" s="126" t="s">
        <v>12</v>
      </c>
      <c r="AD2" s="87" t="s">
        <v>126</v>
      </c>
      <c r="AE2" s="87" t="s">
        <v>123</v>
      </c>
      <c r="AF2" s="88" t="s">
        <v>127</v>
      </c>
      <c r="AG2" s="125" t="s">
        <v>9</v>
      </c>
      <c r="AH2" s="126" t="s">
        <v>10</v>
      </c>
      <c r="AI2" s="126" t="s">
        <v>11</v>
      </c>
      <c r="AJ2" s="126" t="s">
        <v>12</v>
      </c>
      <c r="AK2" s="87" t="s">
        <v>126</v>
      </c>
      <c r="AL2" s="87" t="s">
        <v>123</v>
      </c>
      <c r="AM2" s="88" t="s">
        <v>127</v>
      </c>
      <c r="AN2" s="125" t="s">
        <v>13</v>
      </c>
      <c r="AO2" s="126" t="s">
        <v>14</v>
      </c>
      <c r="AP2" s="87" t="s">
        <v>126</v>
      </c>
      <c r="AQ2" s="87" t="s">
        <v>123</v>
      </c>
      <c r="AR2" s="88" t="s">
        <v>127</v>
      </c>
      <c r="AS2" s="125" t="s">
        <v>135</v>
      </c>
      <c r="AT2" s="126" t="s">
        <v>134</v>
      </c>
      <c r="AU2" s="87" t="s">
        <v>126</v>
      </c>
      <c r="AV2" s="87" t="s">
        <v>123</v>
      </c>
      <c r="AW2" s="88" t="s">
        <v>127</v>
      </c>
      <c r="AX2" s="125" t="s">
        <v>15</v>
      </c>
      <c r="AY2" s="126" t="s">
        <v>16</v>
      </c>
      <c r="AZ2" s="87" t="s">
        <v>126</v>
      </c>
      <c r="BA2" s="87" t="s">
        <v>123</v>
      </c>
      <c r="BB2" s="88" t="s">
        <v>127</v>
      </c>
      <c r="BC2" s="125" t="s">
        <v>17</v>
      </c>
      <c r="BD2" s="126" t="s">
        <v>16</v>
      </c>
      <c r="BE2" s="87" t="s">
        <v>126</v>
      </c>
      <c r="BF2" s="87" t="s">
        <v>123</v>
      </c>
      <c r="BG2" s="88" t="s">
        <v>127</v>
      </c>
      <c r="BH2" s="127" t="s">
        <v>18</v>
      </c>
      <c r="BI2" s="128" t="s">
        <v>19</v>
      </c>
      <c r="BJ2" s="89" t="s">
        <v>126</v>
      </c>
      <c r="BK2" s="89" t="s">
        <v>123</v>
      </c>
      <c r="BL2" s="90" t="s">
        <v>127</v>
      </c>
      <c r="BM2" s="129" t="s">
        <v>105</v>
      </c>
      <c r="BN2" s="89" t="s">
        <v>126</v>
      </c>
      <c r="BO2" s="89" t="s">
        <v>123</v>
      </c>
      <c r="BP2" s="90" t="s">
        <v>127</v>
      </c>
    </row>
    <row r="3" spans="1:68" ht="95.25" customHeight="1" x14ac:dyDescent="0.2">
      <c r="A3" s="58" t="s">
        <v>111</v>
      </c>
      <c r="B3" s="59" t="s">
        <v>20</v>
      </c>
      <c r="C3" s="60" t="s">
        <v>21</v>
      </c>
      <c r="D3" s="105" t="s">
        <v>22</v>
      </c>
      <c r="E3" s="117">
        <v>39303</v>
      </c>
      <c r="F3" s="117">
        <v>39801</v>
      </c>
      <c r="G3" s="71">
        <f>DATEDIF(E3,F3,"d")</f>
        <v>498</v>
      </c>
      <c r="H3" s="71">
        <f>G3/30</f>
        <v>16.600000000000001</v>
      </c>
      <c r="I3" s="71">
        <f>G3/365</f>
        <v>1.3643835616438356</v>
      </c>
      <c r="J3" s="117">
        <v>40284</v>
      </c>
      <c r="K3" s="71">
        <f t="shared" ref="K3:K22" si="0">DATEDIF(F3,J3,"d")</f>
        <v>483</v>
      </c>
      <c r="L3" s="71">
        <f>K3/30</f>
        <v>16.100000000000001</v>
      </c>
      <c r="M3" s="71">
        <f>K3/365</f>
        <v>1.3232876712328767</v>
      </c>
      <c r="N3" s="117">
        <v>40360</v>
      </c>
      <c r="O3" s="71">
        <f t="shared" ref="O3:O22" si="1">DATEDIF(J3,N3,"d")</f>
        <v>76</v>
      </c>
      <c r="P3" s="71">
        <f>O3/30</f>
        <v>2.5333333333333332</v>
      </c>
      <c r="Q3" s="71">
        <f t="shared" ref="Q3:Q22" si="2">O3/365</f>
        <v>0.20821917808219179</v>
      </c>
      <c r="R3" s="71">
        <f t="shared" ref="R3:R22" si="3">(DATEDIF(E3,N3,"d"))</f>
        <v>1057</v>
      </c>
      <c r="S3" s="71">
        <f t="shared" ref="S3:S22" si="4">R3/30</f>
        <v>35.233333333333334</v>
      </c>
      <c r="T3" s="71">
        <f>R3/365</f>
        <v>2.8958904109589043</v>
      </c>
      <c r="U3" s="120" t="s">
        <v>23</v>
      </c>
      <c r="V3" s="120" t="s">
        <v>23</v>
      </c>
      <c r="W3" s="71" t="s">
        <v>23</v>
      </c>
      <c r="X3" s="71" t="s">
        <v>23</v>
      </c>
      <c r="Y3" s="71" t="s">
        <v>23</v>
      </c>
      <c r="Z3" s="105" t="s">
        <v>23</v>
      </c>
      <c r="AA3" s="105" t="s">
        <v>23</v>
      </c>
      <c r="AB3" s="105" t="s">
        <v>23</v>
      </c>
      <c r="AC3" s="105" t="s">
        <v>23</v>
      </c>
      <c r="AD3" s="61" t="s">
        <v>23</v>
      </c>
      <c r="AE3" s="62" t="s">
        <v>23</v>
      </c>
      <c r="AF3" s="62" t="s">
        <v>23</v>
      </c>
      <c r="AG3" s="105" t="s">
        <v>23</v>
      </c>
      <c r="AH3" s="105" t="s">
        <v>23</v>
      </c>
      <c r="AI3" s="63">
        <v>40084</v>
      </c>
      <c r="AJ3" s="63">
        <v>40130</v>
      </c>
      <c r="AK3" s="61">
        <f>DATEDIF(AI3,AJ3,"d")</f>
        <v>46</v>
      </c>
      <c r="AL3" s="62">
        <f>AK3/30</f>
        <v>1.5333333333333334</v>
      </c>
      <c r="AM3" s="62">
        <f t="shared" ref="AM3:AM19" si="5">AK3/365</f>
        <v>0.12602739726027398</v>
      </c>
      <c r="AN3" s="63">
        <v>38991</v>
      </c>
      <c r="AO3" s="63">
        <v>39407</v>
      </c>
      <c r="AP3" s="61">
        <f t="shared" ref="AP3:AP8" si="6">DATEDIF(AN3,AO3,"d")</f>
        <v>416</v>
      </c>
      <c r="AQ3" s="62">
        <f t="shared" ref="AQ3:AQ8" si="7">AP3/30</f>
        <v>13.866666666666667</v>
      </c>
      <c r="AR3" s="62">
        <f t="shared" ref="AR3:AR18" si="8">AP3/365</f>
        <v>1.1397260273972603</v>
      </c>
      <c r="AS3" s="63">
        <v>39812</v>
      </c>
      <c r="AT3" s="63">
        <v>41955</v>
      </c>
      <c r="AU3" s="61">
        <f>DATEDIF(AS3,AT3,"d")</f>
        <v>2143</v>
      </c>
      <c r="AV3" s="62">
        <f>AU3/30</f>
        <v>71.433333333333337</v>
      </c>
      <c r="AW3" s="62">
        <f>AU3/365</f>
        <v>5.8712328767123285</v>
      </c>
      <c r="AX3" s="63">
        <v>38930</v>
      </c>
      <c r="AY3" s="63">
        <v>40354</v>
      </c>
      <c r="AZ3" s="61">
        <f>DATEDIF(AX3,AY3,"d")</f>
        <v>1424</v>
      </c>
      <c r="BA3" s="62">
        <f>AZ3/30</f>
        <v>47.466666666666669</v>
      </c>
      <c r="BB3" s="62">
        <f>AZ3/365</f>
        <v>3.9013698630136986</v>
      </c>
      <c r="BC3" s="107" t="s">
        <v>23</v>
      </c>
      <c r="BD3" s="107" t="s">
        <v>23</v>
      </c>
      <c r="BE3" s="61" t="s">
        <v>23</v>
      </c>
      <c r="BF3" s="62" t="s">
        <v>23</v>
      </c>
      <c r="BG3" s="62" t="s">
        <v>23</v>
      </c>
      <c r="BH3" s="105" t="s">
        <v>23</v>
      </c>
      <c r="BI3" s="105" t="s">
        <v>23</v>
      </c>
      <c r="BJ3" s="61" t="s">
        <v>23</v>
      </c>
      <c r="BK3" s="62" t="s">
        <v>23</v>
      </c>
      <c r="BL3" s="62" t="s">
        <v>23</v>
      </c>
      <c r="BM3" s="106">
        <v>41955</v>
      </c>
      <c r="BN3" s="61">
        <f t="shared" ref="BN3:BN22" si="9">DATEDIF(E3,BM3,"d")</f>
        <v>2652</v>
      </c>
      <c r="BO3" s="62">
        <f t="shared" ref="BO3:BO22" si="10">BN3/30</f>
        <v>88.4</v>
      </c>
      <c r="BP3" s="108">
        <f>BN3/365</f>
        <v>7.2657534246575342</v>
      </c>
    </row>
    <row r="4" spans="1:68" ht="103.5" customHeight="1" x14ac:dyDescent="0.2">
      <c r="A4" s="64" t="s">
        <v>112</v>
      </c>
      <c r="B4" s="23" t="s">
        <v>20</v>
      </c>
      <c r="C4" s="27" t="s">
        <v>24</v>
      </c>
      <c r="D4" s="23" t="s">
        <v>25</v>
      </c>
      <c r="E4" s="22">
        <v>38450</v>
      </c>
      <c r="F4" s="22">
        <v>40704</v>
      </c>
      <c r="G4" s="32">
        <f t="shared" ref="G4:G22" si="11">DATEDIF(E4,F4,"d")</f>
        <v>2254</v>
      </c>
      <c r="H4" s="32">
        <f t="shared" ref="H4:H22" si="12">G4/30</f>
        <v>75.13333333333334</v>
      </c>
      <c r="I4" s="32">
        <f>G4/365</f>
        <v>6.1753424657534248</v>
      </c>
      <c r="J4" s="22">
        <v>41124</v>
      </c>
      <c r="K4" s="32">
        <f t="shared" si="0"/>
        <v>420</v>
      </c>
      <c r="L4" s="32">
        <f t="shared" ref="L4:L22" si="13">K4/30</f>
        <v>14</v>
      </c>
      <c r="M4" s="32">
        <f>K4/365</f>
        <v>1.1506849315068493</v>
      </c>
      <c r="N4" s="22">
        <v>41262</v>
      </c>
      <c r="O4" s="32">
        <f t="shared" si="1"/>
        <v>138</v>
      </c>
      <c r="P4" s="32">
        <f t="shared" ref="P4:P22" si="14">O4/30</f>
        <v>4.5999999999999996</v>
      </c>
      <c r="Q4" s="32">
        <f t="shared" si="2"/>
        <v>0.37808219178082192</v>
      </c>
      <c r="R4" s="32">
        <f t="shared" si="3"/>
        <v>2812</v>
      </c>
      <c r="S4" s="32">
        <f t="shared" si="4"/>
        <v>93.733333333333334</v>
      </c>
      <c r="T4" s="32">
        <f t="shared" ref="T4:T22" si="15">R4/365</f>
        <v>7.7041095890410958</v>
      </c>
      <c r="U4" s="23" t="s">
        <v>23</v>
      </c>
      <c r="V4" s="23" t="s">
        <v>23</v>
      </c>
      <c r="W4" s="32" t="s">
        <v>23</v>
      </c>
      <c r="X4" s="32" t="s">
        <v>23</v>
      </c>
      <c r="Y4" s="32" t="s">
        <v>23</v>
      </c>
      <c r="Z4" s="22" t="s">
        <v>23</v>
      </c>
      <c r="AA4" s="22" t="s">
        <v>23</v>
      </c>
      <c r="AB4" s="23" t="s">
        <v>23</v>
      </c>
      <c r="AC4" s="23" t="s">
        <v>23</v>
      </c>
      <c r="AD4" s="32" t="s">
        <v>23</v>
      </c>
      <c r="AE4" s="32" t="s">
        <v>23</v>
      </c>
      <c r="AF4" s="32" t="s">
        <v>23</v>
      </c>
      <c r="AG4" s="23" t="s">
        <v>23</v>
      </c>
      <c r="AH4" s="23" t="s">
        <v>23</v>
      </c>
      <c r="AI4" s="22">
        <v>41040</v>
      </c>
      <c r="AJ4" s="22">
        <v>41232</v>
      </c>
      <c r="AK4" s="33">
        <f>DATEDIF(AI4,AJ4,"d")</f>
        <v>192</v>
      </c>
      <c r="AL4" s="32">
        <f t="shared" ref="AL4:AL22" si="16">AK4/30</f>
        <v>6.4</v>
      </c>
      <c r="AM4" s="32">
        <f t="shared" si="5"/>
        <v>0.52602739726027392</v>
      </c>
      <c r="AN4" s="22">
        <v>39136</v>
      </c>
      <c r="AO4" s="26">
        <v>41089</v>
      </c>
      <c r="AP4" s="33">
        <f t="shared" si="6"/>
        <v>1953</v>
      </c>
      <c r="AQ4" s="32">
        <f t="shared" si="7"/>
        <v>65.099999999999994</v>
      </c>
      <c r="AR4" s="32">
        <f t="shared" si="8"/>
        <v>5.3506849315068497</v>
      </c>
      <c r="AS4" s="27" t="s">
        <v>23</v>
      </c>
      <c r="AT4" s="27" t="s">
        <v>23</v>
      </c>
      <c r="AU4" s="33" t="s">
        <v>23</v>
      </c>
      <c r="AV4" s="32" t="s">
        <v>23</v>
      </c>
      <c r="AW4" s="32" t="s">
        <v>23</v>
      </c>
      <c r="AX4" s="22">
        <v>38218</v>
      </c>
      <c r="AY4" s="22">
        <v>41262</v>
      </c>
      <c r="AZ4" s="33">
        <f>DATEDIF(AX4,AY4,"d")</f>
        <v>3044</v>
      </c>
      <c r="BA4" s="32">
        <f>AZ4/30</f>
        <v>101.46666666666667</v>
      </c>
      <c r="BB4" s="32">
        <f>AZ4/365</f>
        <v>8.3397260273972602</v>
      </c>
      <c r="BC4" s="23" t="s">
        <v>23</v>
      </c>
      <c r="BD4" s="23" t="s">
        <v>23</v>
      </c>
      <c r="BE4" s="33" t="s">
        <v>23</v>
      </c>
      <c r="BF4" s="32" t="s">
        <v>23</v>
      </c>
      <c r="BG4" s="32" t="s">
        <v>23</v>
      </c>
      <c r="BH4" s="23" t="s">
        <v>23</v>
      </c>
      <c r="BI4" s="23" t="s">
        <v>23</v>
      </c>
      <c r="BJ4" s="33" t="s">
        <v>23</v>
      </c>
      <c r="BK4" s="32" t="s">
        <v>23</v>
      </c>
      <c r="BL4" s="32" t="s">
        <v>23</v>
      </c>
      <c r="BM4" s="22">
        <v>41262</v>
      </c>
      <c r="BN4" s="33">
        <f t="shared" si="9"/>
        <v>2812</v>
      </c>
      <c r="BO4" s="32">
        <f t="shared" si="10"/>
        <v>93.733333333333334</v>
      </c>
      <c r="BP4" s="109">
        <f>BN4/365</f>
        <v>7.7041095890410958</v>
      </c>
    </row>
    <row r="5" spans="1:68" ht="94.5" customHeight="1" x14ac:dyDescent="0.2">
      <c r="A5" s="65" t="s">
        <v>113</v>
      </c>
      <c r="B5" s="3" t="s">
        <v>26</v>
      </c>
      <c r="C5" s="57" t="s">
        <v>27</v>
      </c>
      <c r="D5" s="3" t="s">
        <v>28</v>
      </c>
      <c r="E5" s="2">
        <v>39723</v>
      </c>
      <c r="F5" s="2">
        <v>39990</v>
      </c>
      <c r="G5" s="32">
        <f t="shared" si="11"/>
        <v>267</v>
      </c>
      <c r="H5" s="32">
        <f t="shared" si="12"/>
        <v>8.9</v>
      </c>
      <c r="I5" s="32">
        <f t="shared" ref="I5:I22" si="17">G5/365</f>
        <v>0.73150684931506849</v>
      </c>
      <c r="J5" s="2">
        <v>40193</v>
      </c>
      <c r="K5" s="32">
        <f t="shared" si="0"/>
        <v>203</v>
      </c>
      <c r="L5" s="32">
        <f t="shared" si="13"/>
        <v>6.7666666666666666</v>
      </c>
      <c r="M5" s="32">
        <f t="shared" ref="M5:M22" si="18">K5/365</f>
        <v>0.55616438356164388</v>
      </c>
      <c r="N5" s="2">
        <v>40273</v>
      </c>
      <c r="O5" s="32">
        <f t="shared" si="1"/>
        <v>80</v>
      </c>
      <c r="P5" s="32">
        <f t="shared" si="14"/>
        <v>2.6666666666666665</v>
      </c>
      <c r="Q5" s="32">
        <f t="shared" si="2"/>
        <v>0.21917808219178081</v>
      </c>
      <c r="R5" s="32">
        <f t="shared" si="3"/>
        <v>550</v>
      </c>
      <c r="S5" s="32">
        <f t="shared" si="4"/>
        <v>18.333333333333332</v>
      </c>
      <c r="T5" s="32">
        <f t="shared" si="15"/>
        <v>1.5068493150684932</v>
      </c>
      <c r="U5" s="3" t="s">
        <v>23</v>
      </c>
      <c r="V5" s="3" t="s">
        <v>23</v>
      </c>
      <c r="W5" s="32" t="s">
        <v>23</v>
      </c>
      <c r="X5" s="32" t="s">
        <v>23</v>
      </c>
      <c r="Y5" s="32" t="s">
        <v>23</v>
      </c>
      <c r="Z5" s="2" t="s">
        <v>23</v>
      </c>
      <c r="AA5" s="2" t="s">
        <v>23</v>
      </c>
      <c r="AB5" s="3" t="s">
        <v>23</v>
      </c>
      <c r="AC5" s="3" t="s">
        <v>23</v>
      </c>
      <c r="AD5" s="33" t="s">
        <v>23</v>
      </c>
      <c r="AE5" s="33" t="s">
        <v>23</v>
      </c>
      <c r="AF5" s="32" t="s">
        <v>23</v>
      </c>
      <c r="AG5" s="3" t="s">
        <v>23</v>
      </c>
      <c r="AH5" s="3" t="s">
        <v>23</v>
      </c>
      <c r="AI5" s="19">
        <v>40198</v>
      </c>
      <c r="AJ5" s="19">
        <v>40337</v>
      </c>
      <c r="AK5" s="33">
        <f>DATEDIF(AI5,AJ5,"d")</f>
        <v>139</v>
      </c>
      <c r="AL5" s="32">
        <f>AK5/30</f>
        <v>4.6333333333333337</v>
      </c>
      <c r="AM5" s="32">
        <f t="shared" si="5"/>
        <v>0.38082191780821917</v>
      </c>
      <c r="AN5" s="19">
        <v>39839</v>
      </c>
      <c r="AO5" s="19">
        <v>41591</v>
      </c>
      <c r="AP5" s="33">
        <f t="shared" si="6"/>
        <v>1752</v>
      </c>
      <c r="AQ5" s="32">
        <f t="shared" si="7"/>
        <v>58.4</v>
      </c>
      <c r="AR5" s="32">
        <f t="shared" si="8"/>
        <v>4.8</v>
      </c>
      <c r="AS5" s="19">
        <v>40389</v>
      </c>
      <c r="AT5" s="19">
        <v>41712</v>
      </c>
      <c r="AU5" s="33">
        <f t="shared" ref="AU5:AU10" si="19">DATEDIF(AS5,AT5,"d")</f>
        <v>1323</v>
      </c>
      <c r="AV5" s="32">
        <f>AU5/30</f>
        <v>44.1</v>
      </c>
      <c r="AW5" s="32">
        <f t="shared" ref="AW5:AW15" si="20">AU5/365</f>
        <v>3.6246575342465754</v>
      </c>
      <c r="AX5" s="19">
        <v>39406</v>
      </c>
      <c r="AY5" s="19">
        <v>40371</v>
      </c>
      <c r="AZ5" s="33">
        <f>DATEDIF(AX5,AY5,"d")</f>
        <v>965</v>
      </c>
      <c r="BA5" s="32">
        <f>AZ5/30</f>
        <v>32.166666666666664</v>
      </c>
      <c r="BB5" s="32">
        <f>AZ5/365</f>
        <v>2.6438356164383561</v>
      </c>
      <c r="BC5" s="3" t="s">
        <v>23</v>
      </c>
      <c r="BD5" s="3" t="s">
        <v>23</v>
      </c>
      <c r="BE5" s="33" t="s">
        <v>23</v>
      </c>
      <c r="BF5" s="32" t="s">
        <v>23</v>
      </c>
      <c r="BG5" s="32" t="s">
        <v>23</v>
      </c>
      <c r="BH5" s="2">
        <v>39840</v>
      </c>
      <c r="BI5" s="19">
        <v>41591</v>
      </c>
      <c r="BJ5" s="33">
        <f>DATEDIF(BH5,BI5,"d")</f>
        <v>1751</v>
      </c>
      <c r="BK5" s="32">
        <f>BJ5/30</f>
        <v>58.366666666666667</v>
      </c>
      <c r="BL5" s="32">
        <f>BJ5/365</f>
        <v>4.7972602739726025</v>
      </c>
      <c r="BM5" s="6">
        <v>41712</v>
      </c>
      <c r="BN5" s="33">
        <f t="shared" si="9"/>
        <v>1989</v>
      </c>
      <c r="BO5" s="32">
        <f t="shared" si="10"/>
        <v>66.3</v>
      </c>
      <c r="BP5" s="109">
        <f t="shared" ref="BP5:BP21" si="21">BN5/365</f>
        <v>5.4493150684931511</v>
      </c>
    </row>
    <row r="6" spans="1:68" ht="63" customHeight="1" x14ac:dyDescent="0.2">
      <c r="A6" s="64" t="s">
        <v>114</v>
      </c>
      <c r="B6" s="23" t="s">
        <v>26</v>
      </c>
      <c r="C6" s="27" t="s">
        <v>29</v>
      </c>
      <c r="D6" s="23" t="s">
        <v>30</v>
      </c>
      <c r="E6" s="22">
        <v>39959</v>
      </c>
      <c r="F6" s="22">
        <v>40270</v>
      </c>
      <c r="G6" s="32">
        <f t="shared" si="11"/>
        <v>311</v>
      </c>
      <c r="H6" s="32">
        <f t="shared" si="12"/>
        <v>10.366666666666667</v>
      </c>
      <c r="I6" s="32">
        <f t="shared" si="17"/>
        <v>0.852054794520548</v>
      </c>
      <c r="J6" s="22">
        <v>40389</v>
      </c>
      <c r="K6" s="32">
        <f t="shared" si="0"/>
        <v>119</v>
      </c>
      <c r="L6" s="32">
        <f t="shared" si="13"/>
        <v>3.9666666666666668</v>
      </c>
      <c r="M6" s="32">
        <f t="shared" si="18"/>
        <v>0.32602739726027397</v>
      </c>
      <c r="N6" s="22">
        <v>40437</v>
      </c>
      <c r="O6" s="32">
        <f t="shared" si="1"/>
        <v>48</v>
      </c>
      <c r="P6" s="32">
        <f t="shared" si="14"/>
        <v>1.6</v>
      </c>
      <c r="Q6" s="32">
        <f t="shared" si="2"/>
        <v>0.13150684931506848</v>
      </c>
      <c r="R6" s="32">
        <f t="shared" si="3"/>
        <v>478</v>
      </c>
      <c r="S6" s="32">
        <f t="shared" si="4"/>
        <v>15.933333333333334</v>
      </c>
      <c r="T6" s="32">
        <f t="shared" si="15"/>
        <v>1.3095890410958904</v>
      </c>
      <c r="U6" s="23" t="s">
        <v>23</v>
      </c>
      <c r="V6" s="23" t="s">
        <v>23</v>
      </c>
      <c r="W6" s="32" t="s">
        <v>23</v>
      </c>
      <c r="X6" s="32" t="s">
        <v>23</v>
      </c>
      <c r="Y6" s="32" t="s">
        <v>23</v>
      </c>
      <c r="Z6" s="22" t="s">
        <v>23</v>
      </c>
      <c r="AA6" s="22" t="s">
        <v>23</v>
      </c>
      <c r="AB6" s="23" t="s">
        <v>23</v>
      </c>
      <c r="AC6" s="23" t="s">
        <v>23</v>
      </c>
      <c r="AD6" s="33" t="s">
        <v>23</v>
      </c>
      <c r="AE6" s="33" t="s">
        <v>23</v>
      </c>
      <c r="AF6" s="32" t="s">
        <v>23</v>
      </c>
      <c r="AG6" s="22">
        <v>40263</v>
      </c>
      <c r="AH6" s="22">
        <v>40295</v>
      </c>
      <c r="AI6" s="23" t="s">
        <v>23</v>
      </c>
      <c r="AJ6" s="23" t="s">
        <v>23</v>
      </c>
      <c r="AK6" s="33">
        <f>DATEDIF(AG6,AH6,"d")</f>
        <v>32</v>
      </c>
      <c r="AL6" s="32">
        <f t="shared" si="16"/>
        <v>1.0666666666666667</v>
      </c>
      <c r="AM6" s="32">
        <f t="shared" si="5"/>
        <v>8.7671232876712329E-2</v>
      </c>
      <c r="AN6" s="26">
        <v>39952</v>
      </c>
      <c r="AO6" s="22">
        <v>40392</v>
      </c>
      <c r="AP6" s="33">
        <f t="shared" si="6"/>
        <v>440</v>
      </c>
      <c r="AQ6" s="32">
        <f t="shared" si="7"/>
        <v>14.666666666666666</v>
      </c>
      <c r="AR6" s="32">
        <f t="shared" si="8"/>
        <v>1.2054794520547945</v>
      </c>
      <c r="AS6" s="22">
        <v>40409</v>
      </c>
      <c r="AT6" s="26">
        <v>40437</v>
      </c>
      <c r="AU6" s="33">
        <f t="shared" si="19"/>
        <v>28</v>
      </c>
      <c r="AV6" s="32">
        <f>AU6/30</f>
        <v>0.93333333333333335</v>
      </c>
      <c r="AW6" s="32">
        <f t="shared" si="20"/>
        <v>7.6712328767123292E-2</v>
      </c>
      <c r="AX6" s="22">
        <v>39912</v>
      </c>
      <c r="AY6" s="26">
        <v>40449</v>
      </c>
      <c r="AZ6" s="33">
        <f>DATEDIF(AX6,AY6,"d")</f>
        <v>537</v>
      </c>
      <c r="BA6" s="32">
        <f>AZ6/30</f>
        <v>17.899999999999999</v>
      </c>
      <c r="BB6" s="32">
        <f>AZ6/365</f>
        <v>1.4712328767123288</v>
      </c>
      <c r="BC6" s="22" t="s">
        <v>23</v>
      </c>
      <c r="BD6" s="22" t="s">
        <v>23</v>
      </c>
      <c r="BE6" s="33" t="s">
        <v>23</v>
      </c>
      <c r="BF6" s="32" t="s">
        <v>23</v>
      </c>
      <c r="BG6" s="32" t="s">
        <v>23</v>
      </c>
      <c r="BH6" s="22">
        <v>40119</v>
      </c>
      <c r="BI6" s="22">
        <v>40437</v>
      </c>
      <c r="BJ6" s="33">
        <f t="shared" ref="BJ6:BJ22" si="22">DATEDIF(BH6,BI6,"d")</f>
        <v>318</v>
      </c>
      <c r="BK6" s="32">
        <f t="shared" ref="BK6:BK22" si="23">BJ6/30</f>
        <v>10.6</v>
      </c>
      <c r="BL6" s="32">
        <f t="shared" ref="BL6:BL22" si="24">BJ6/365</f>
        <v>0.87123287671232874</v>
      </c>
      <c r="BM6" s="22">
        <v>40449</v>
      </c>
      <c r="BN6" s="33">
        <f t="shared" si="9"/>
        <v>490</v>
      </c>
      <c r="BO6" s="32">
        <f t="shared" si="10"/>
        <v>16.333333333333332</v>
      </c>
      <c r="BP6" s="109">
        <f t="shared" si="21"/>
        <v>1.3424657534246576</v>
      </c>
    </row>
    <row r="7" spans="1:68" ht="78.75" customHeight="1" x14ac:dyDescent="0.2">
      <c r="A7" s="66" t="s">
        <v>31</v>
      </c>
      <c r="B7" s="5" t="s">
        <v>26</v>
      </c>
      <c r="C7" s="56" t="s">
        <v>32</v>
      </c>
      <c r="D7" s="5" t="s">
        <v>33</v>
      </c>
      <c r="E7" s="6">
        <v>41465</v>
      </c>
      <c r="F7" s="6">
        <v>41691</v>
      </c>
      <c r="G7" s="32">
        <f t="shared" si="11"/>
        <v>226</v>
      </c>
      <c r="H7" s="32">
        <f t="shared" si="12"/>
        <v>7.5333333333333332</v>
      </c>
      <c r="I7" s="32">
        <f t="shared" si="17"/>
        <v>0.61917808219178083</v>
      </c>
      <c r="J7" s="6">
        <v>41943</v>
      </c>
      <c r="K7" s="32">
        <f t="shared" si="0"/>
        <v>252</v>
      </c>
      <c r="L7" s="32">
        <f t="shared" si="13"/>
        <v>8.4</v>
      </c>
      <c r="M7" s="32">
        <f t="shared" si="18"/>
        <v>0.69041095890410964</v>
      </c>
      <c r="N7" s="6">
        <v>41975</v>
      </c>
      <c r="O7" s="32">
        <f t="shared" si="1"/>
        <v>32</v>
      </c>
      <c r="P7" s="32">
        <f t="shared" si="14"/>
        <v>1.0666666666666667</v>
      </c>
      <c r="Q7" s="32">
        <f t="shared" si="2"/>
        <v>8.7671232876712329E-2</v>
      </c>
      <c r="R7" s="32">
        <f t="shared" si="3"/>
        <v>510</v>
      </c>
      <c r="S7" s="32">
        <f t="shared" si="4"/>
        <v>17</v>
      </c>
      <c r="T7" s="32">
        <f t="shared" si="15"/>
        <v>1.3972602739726028</v>
      </c>
      <c r="U7" s="5" t="s">
        <v>23</v>
      </c>
      <c r="V7" s="5" t="s">
        <v>23</v>
      </c>
      <c r="W7" s="32" t="s">
        <v>23</v>
      </c>
      <c r="X7" s="32" t="s">
        <v>23</v>
      </c>
      <c r="Y7" s="32" t="s">
        <v>23</v>
      </c>
      <c r="Z7" s="5" t="s">
        <v>23</v>
      </c>
      <c r="AA7" s="5" t="s">
        <v>23</v>
      </c>
      <c r="AB7" s="5" t="s">
        <v>23</v>
      </c>
      <c r="AC7" s="5" t="s">
        <v>23</v>
      </c>
      <c r="AD7" s="33" t="s">
        <v>23</v>
      </c>
      <c r="AE7" s="33" t="s">
        <v>23</v>
      </c>
      <c r="AF7" s="32" t="s">
        <v>23</v>
      </c>
      <c r="AG7" s="5" t="s">
        <v>23</v>
      </c>
      <c r="AH7" s="5" t="s">
        <v>23</v>
      </c>
      <c r="AI7" s="7">
        <v>42234</v>
      </c>
      <c r="AJ7" s="7">
        <v>42369</v>
      </c>
      <c r="AK7" s="33">
        <f>DATEDIF(AI7,AJ7,"d")</f>
        <v>135</v>
      </c>
      <c r="AL7" s="32">
        <f>AK7/30</f>
        <v>4.5</v>
      </c>
      <c r="AM7" s="32">
        <f t="shared" si="5"/>
        <v>0.36986301369863012</v>
      </c>
      <c r="AN7" s="6">
        <v>41004</v>
      </c>
      <c r="AO7" s="6">
        <v>41486</v>
      </c>
      <c r="AP7" s="33">
        <f t="shared" si="6"/>
        <v>482</v>
      </c>
      <c r="AQ7" s="32">
        <f t="shared" si="7"/>
        <v>16.066666666666666</v>
      </c>
      <c r="AR7" s="32">
        <f t="shared" si="8"/>
        <v>1.3205479452054794</v>
      </c>
      <c r="AS7" s="4">
        <v>41655</v>
      </c>
      <c r="AT7" s="4">
        <v>42639</v>
      </c>
      <c r="AU7" s="33">
        <f t="shared" si="19"/>
        <v>984</v>
      </c>
      <c r="AV7" s="32">
        <f>AU7/30</f>
        <v>32.799999999999997</v>
      </c>
      <c r="AW7" s="32">
        <f t="shared" si="20"/>
        <v>2.6958904109589041</v>
      </c>
      <c r="AX7" s="5" t="s">
        <v>23</v>
      </c>
      <c r="AY7" s="5" t="s">
        <v>23</v>
      </c>
      <c r="AZ7" s="33" t="s">
        <v>23</v>
      </c>
      <c r="BA7" s="32" t="s">
        <v>23</v>
      </c>
      <c r="BB7" s="32" t="s">
        <v>23</v>
      </c>
      <c r="BC7" s="5" t="s">
        <v>23</v>
      </c>
      <c r="BD7" s="5" t="s">
        <v>23</v>
      </c>
      <c r="BE7" s="33" t="s">
        <v>23</v>
      </c>
      <c r="BF7" s="32" t="s">
        <v>23</v>
      </c>
      <c r="BG7" s="32" t="s">
        <v>23</v>
      </c>
      <c r="BH7" s="6">
        <v>41803</v>
      </c>
      <c r="BI7" s="6">
        <v>41975</v>
      </c>
      <c r="BJ7" s="33">
        <f t="shared" si="22"/>
        <v>172</v>
      </c>
      <c r="BK7" s="32">
        <f t="shared" si="23"/>
        <v>5.7333333333333334</v>
      </c>
      <c r="BL7" s="32">
        <f t="shared" si="24"/>
        <v>0.47123287671232877</v>
      </c>
      <c r="BM7" s="6">
        <v>42501</v>
      </c>
      <c r="BN7" s="33">
        <f t="shared" si="9"/>
        <v>1036</v>
      </c>
      <c r="BO7" s="32">
        <f t="shared" si="10"/>
        <v>34.533333333333331</v>
      </c>
      <c r="BP7" s="109">
        <f t="shared" si="21"/>
        <v>2.8383561643835615</v>
      </c>
    </row>
    <row r="8" spans="1:68" ht="109.5" customHeight="1" x14ac:dyDescent="0.2">
      <c r="A8" s="64" t="s">
        <v>34</v>
      </c>
      <c r="B8" s="23" t="s">
        <v>26</v>
      </c>
      <c r="C8" s="27" t="s">
        <v>35</v>
      </c>
      <c r="D8" s="23" t="s">
        <v>36</v>
      </c>
      <c r="E8" s="22">
        <v>41961</v>
      </c>
      <c r="F8" s="22">
        <v>42426</v>
      </c>
      <c r="G8" s="32">
        <f t="shared" si="11"/>
        <v>465</v>
      </c>
      <c r="H8" s="32">
        <f t="shared" si="12"/>
        <v>15.5</v>
      </c>
      <c r="I8" s="32">
        <f t="shared" si="17"/>
        <v>1.273972602739726</v>
      </c>
      <c r="J8" s="22">
        <v>42587</v>
      </c>
      <c r="K8" s="32">
        <f t="shared" si="0"/>
        <v>161</v>
      </c>
      <c r="L8" s="32">
        <f t="shared" si="13"/>
        <v>5.3666666666666663</v>
      </c>
      <c r="M8" s="32">
        <f t="shared" si="18"/>
        <v>0.44109589041095892</v>
      </c>
      <c r="N8" s="22">
        <v>42768</v>
      </c>
      <c r="O8" s="32">
        <f t="shared" si="1"/>
        <v>181</v>
      </c>
      <c r="P8" s="32">
        <f t="shared" si="14"/>
        <v>6.0333333333333332</v>
      </c>
      <c r="Q8" s="32">
        <f t="shared" si="2"/>
        <v>0.49589041095890413</v>
      </c>
      <c r="R8" s="32">
        <f t="shared" si="3"/>
        <v>807</v>
      </c>
      <c r="S8" s="32">
        <f t="shared" si="4"/>
        <v>26.9</v>
      </c>
      <c r="T8" s="32">
        <f t="shared" si="15"/>
        <v>2.2109589041095892</v>
      </c>
      <c r="U8" s="23" t="s">
        <v>23</v>
      </c>
      <c r="V8" s="23" t="s">
        <v>23</v>
      </c>
      <c r="W8" s="32" t="s">
        <v>23</v>
      </c>
      <c r="X8" s="32" t="s">
        <v>23</v>
      </c>
      <c r="Y8" s="32" t="s">
        <v>23</v>
      </c>
      <c r="Z8" s="23" t="s">
        <v>23</v>
      </c>
      <c r="AA8" s="23" t="s">
        <v>23</v>
      </c>
      <c r="AB8" s="23" t="s">
        <v>23</v>
      </c>
      <c r="AC8" s="23" t="s">
        <v>23</v>
      </c>
      <c r="AD8" s="33" t="s">
        <v>23</v>
      </c>
      <c r="AE8" s="33" t="s">
        <v>23</v>
      </c>
      <c r="AF8" s="32" t="s">
        <v>23</v>
      </c>
      <c r="AG8" s="23" t="s">
        <v>23</v>
      </c>
      <c r="AH8" s="23" t="s">
        <v>23</v>
      </c>
      <c r="AI8" s="26">
        <v>42586</v>
      </c>
      <c r="AJ8" s="26">
        <v>42688</v>
      </c>
      <c r="AK8" s="33">
        <f>DATEDIF(AI8,AJ8,"d")</f>
        <v>102</v>
      </c>
      <c r="AL8" s="32">
        <f>AK8/30</f>
        <v>3.4</v>
      </c>
      <c r="AM8" s="32">
        <f t="shared" si="5"/>
        <v>0.27945205479452057</v>
      </c>
      <c r="AN8" s="26">
        <v>41815</v>
      </c>
      <c r="AO8" s="26">
        <v>42058</v>
      </c>
      <c r="AP8" s="33">
        <f t="shared" si="6"/>
        <v>243</v>
      </c>
      <c r="AQ8" s="32">
        <f t="shared" si="7"/>
        <v>8.1</v>
      </c>
      <c r="AR8" s="32">
        <f t="shared" si="8"/>
        <v>0.66575342465753429</v>
      </c>
      <c r="AS8" s="26">
        <v>42066</v>
      </c>
      <c r="AT8" s="26">
        <v>43028</v>
      </c>
      <c r="AU8" s="33">
        <f t="shared" si="19"/>
        <v>962</v>
      </c>
      <c r="AV8" s="32">
        <f>AU8/30</f>
        <v>32.06666666666667</v>
      </c>
      <c r="AW8" s="32">
        <f t="shared" si="20"/>
        <v>2.6356164383561644</v>
      </c>
      <c r="AX8" s="23" t="s">
        <v>23</v>
      </c>
      <c r="AY8" s="23" t="s">
        <v>23</v>
      </c>
      <c r="AZ8" s="33" t="s">
        <v>23</v>
      </c>
      <c r="BA8" s="33" t="s">
        <v>23</v>
      </c>
      <c r="BB8" s="32" t="s">
        <v>23</v>
      </c>
      <c r="BC8" s="23" t="s">
        <v>23</v>
      </c>
      <c r="BD8" s="23" t="s">
        <v>23</v>
      </c>
      <c r="BE8" s="33" t="s">
        <v>23</v>
      </c>
      <c r="BF8" s="32" t="s">
        <v>23</v>
      </c>
      <c r="BG8" s="32" t="s">
        <v>23</v>
      </c>
      <c r="BH8" s="22">
        <v>42050</v>
      </c>
      <c r="BI8" s="22">
        <v>42768</v>
      </c>
      <c r="BJ8" s="33">
        <f t="shared" si="22"/>
        <v>718</v>
      </c>
      <c r="BK8" s="32">
        <f t="shared" si="23"/>
        <v>23.933333333333334</v>
      </c>
      <c r="BL8" s="32">
        <f t="shared" si="24"/>
        <v>1.9671232876712328</v>
      </c>
      <c r="BM8" s="22">
        <v>43028</v>
      </c>
      <c r="BN8" s="33">
        <f t="shared" si="9"/>
        <v>1067</v>
      </c>
      <c r="BO8" s="32">
        <f t="shared" si="10"/>
        <v>35.56666666666667</v>
      </c>
      <c r="BP8" s="109">
        <f t="shared" si="21"/>
        <v>2.9232876712328766</v>
      </c>
    </row>
    <row r="9" spans="1:68" ht="75" customHeight="1" x14ac:dyDescent="0.2">
      <c r="A9" s="67" t="s">
        <v>37</v>
      </c>
      <c r="B9" s="8" t="s">
        <v>26</v>
      </c>
      <c r="C9" s="53" t="s">
        <v>38</v>
      </c>
      <c r="D9" s="8" t="s">
        <v>39</v>
      </c>
      <c r="E9" s="7">
        <v>41536</v>
      </c>
      <c r="F9" s="7">
        <v>41866</v>
      </c>
      <c r="G9" s="32">
        <f t="shared" si="11"/>
        <v>330</v>
      </c>
      <c r="H9" s="32">
        <f t="shared" si="12"/>
        <v>11</v>
      </c>
      <c r="I9" s="32">
        <f t="shared" si="17"/>
        <v>0.90410958904109584</v>
      </c>
      <c r="J9" s="7">
        <v>42034</v>
      </c>
      <c r="K9" s="32">
        <f t="shared" si="0"/>
        <v>168</v>
      </c>
      <c r="L9" s="32">
        <f t="shared" si="13"/>
        <v>5.6</v>
      </c>
      <c r="M9" s="32">
        <f t="shared" si="18"/>
        <v>0.46027397260273972</v>
      </c>
      <c r="N9" s="7">
        <v>42066</v>
      </c>
      <c r="O9" s="32">
        <f t="shared" si="1"/>
        <v>32</v>
      </c>
      <c r="P9" s="32">
        <f t="shared" si="14"/>
        <v>1.0666666666666667</v>
      </c>
      <c r="Q9" s="32">
        <f t="shared" si="2"/>
        <v>8.7671232876712329E-2</v>
      </c>
      <c r="R9" s="32">
        <f t="shared" si="3"/>
        <v>530</v>
      </c>
      <c r="S9" s="32">
        <f t="shared" si="4"/>
        <v>17.666666666666668</v>
      </c>
      <c r="T9" s="32">
        <f t="shared" si="15"/>
        <v>1.452054794520548</v>
      </c>
      <c r="U9" s="7">
        <v>41414</v>
      </c>
      <c r="V9" s="7">
        <v>41964</v>
      </c>
      <c r="W9" s="32">
        <f>DATEDIF(U9,V9,"d")</f>
        <v>550</v>
      </c>
      <c r="X9" s="32">
        <f>W9/30</f>
        <v>18.333333333333332</v>
      </c>
      <c r="Y9" s="32">
        <f>W9/365</f>
        <v>1.5068493150684932</v>
      </c>
      <c r="Z9" s="7">
        <v>41414</v>
      </c>
      <c r="AA9" s="7">
        <v>41747</v>
      </c>
      <c r="AB9" s="8" t="s">
        <v>23</v>
      </c>
      <c r="AC9" s="8" t="s">
        <v>23</v>
      </c>
      <c r="AD9" s="33">
        <f>DATEDIF(Z9,AA9,"d")</f>
        <v>333</v>
      </c>
      <c r="AE9" s="32">
        <f>AD9/30</f>
        <v>11.1</v>
      </c>
      <c r="AF9" s="32">
        <f>AD9/365</f>
        <v>0.9123287671232877</v>
      </c>
      <c r="AG9" s="7">
        <v>41411</v>
      </c>
      <c r="AH9" s="7" t="s">
        <v>23</v>
      </c>
      <c r="AI9" s="7">
        <v>41936</v>
      </c>
      <c r="AJ9" s="7">
        <v>41936</v>
      </c>
      <c r="AK9" s="33">
        <v>1</v>
      </c>
      <c r="AL9" s="32">
        <f t="shared" si="16"/>
        <v>3.3333333333333333E-2</v>
      </c>
      <c r="AM9" s="32">
        <f t="shared" si="5"/>
        <v>2.7397260273972603E-3</v>
      </c>
      <c r="AN9" s="7">
        <v>41530</v>
      </c>
      <c r="AO9" s="7">
        <v>42166</v>
      </c>
      <c r="AP9" s="33">
        <f t="shared" ref="AP9:AP22" si="25">DATEDIF(AN9,AO9,"d")</f>
        <v>636</v>
      </c>
      <c r="AQ9" s="32">
        <f t="shared" ref="AQ9:AQ22" si="26">AP9/30</f>
        <v>21.2</v>
      </c>
      <c r="AR9" s="32">
        <f t="shared" si="8"/>
        <v>1.7424657534246575</v>
      </c>
      <c r="AS9" s="2">
        <v>41851</v>
      </c>
      <c r="AT9" s="19">
        <v>42241</v>
      </c>
      <c r="AU9" s="33">
        <f t="shared" si="19"/>
        <v>390</v>
      </c>
      <c r="AV9" s="32">
        <f>AU9/30</f>
        <v>13</v>
      </c>
      <c r="AW9" s="32">
        <f t="shared" si="20"/>
        <v>1.0684931506849316</v>
      </c>
      <c r="AX9" s="7" t="s">
        <v>23</v>
      </c>
      <c r="AY9" s="7" t="s">
        <v>23</v>
      </c>
      <c r="AZ9" s="33" t="s">
        <v>23</v>
      </c>
      <c r="BA9" s="33" t="s">
        <v>23</v>
      </c>
      <c r="BB9" s="32" t="s">
        <v>23</v>
      </c>
      <c r="BC9" s="7" t="s">
        <v>23</v>
      </c>
      <c r="BD9" s="7" t="s">
        <v>23</v>
      </c>
      <c r="BE9" s="33" t="s">
        <v>23</v>
      </c>
      <c r="BF9" s="32" t="s">
        <v>23</v>
      </c>
      <c r="BG9" s="32" t="s">
        <v>23</v>
      </c>
      <c r="BH9" s="7">
        <v>41678</v>
      </c>
      <c r="BI9" s="7">
        <v>42066</v>
      </c>
      <c r="BJ9" s="33">
        <f t="shared" si="22"/>
        <v>388</v>
      </c>
      <c r="BK9" s="32">
        <f t="shared" si="23"/>
        <v>12.933333333333334</v>
      </c>
      <c r="BL9" s="32">
        <f t="shared" si="24"/>
        <v>1.0630136986301371</v>
      </c>
      <c r="BM9" s="6">
        <v>42241</v>
      </c>
      <c r="BN9" s="33">
        <f t="shared" si="9"/>
        <v>705</v>
      </c>
      <c r="BO9" s="32">
        <f t="shared" si="10"/>
        <v>23.5</v>
      </c>
      <c r="BP9" s="109">
        <f t="shared" si="21"/>
        <v>1.9315068493150684</v>
      </c>
    </row>
    <row r="10" spans="1:68" s="50" customFormat="1" ht="192" customHeight="1" x14ac:dyDescent="0.25">
      <c r="A10" s="68" t="s">
        <v>40</v>
      </c>
      <c r="B10" s="30" t="s">
        <v>26</v>
      </c>
      <c r="C10" s="54" t="s">
        <v>41</v>
      </c>
      <c r="D10" s="30" t="s">
        <v>42</v>
      </c>
      <c r="E10" s="24">
        <v>42069</v>
      </c>
      <c r="F10" s="24">
        <v>42734</v>
      </c>
      <c r="G10" s="31">
        <f t="shared" si="11"/>
        <v>665</v>
      </c>
      <c r="H10" s="31">
        <f t="shared" si="12"/>
        <v>22.166666666666668</v>
      </c>
      <c r="I10" s="31">
        <f t="shared" si="17"/>
        <v>1.821917808219178</v>
      </c>
      <c r="J10" s="24">
        <v>42944</v>
      </c>
      <c r="K10" s="31">
        <f t="shared" si="0"/>
        <v>210</v>
      </c>
      <c r="L10" s="31">
        <f t="shared" si="13"/>
        <v>7</v>
      </c>
      <c r="M10" s="31">
        <f t="shared" si="18"/>
        <v>0.57534246575342463</v>
      </c>
      <c r="N10" s="24">
        <v>43021</v>
      </c>
      <c r="O10" s="31">
        <f t="shared" si="1"/>
        <v>77</v>
      </c>
      <c r="P10" s="31">
        <f t="shared" si="14"/>
        <v>2.5666666666666669</v>
      </c>
      <c r="Q10" s="31">
        <f t="shared" si="2"/>
        <v>0.21095890410958903</v>
      </c>
      <c r="R10" s="31">
        <f t="shared" si="3"/>
        <v>952</v>
      </c>
      <c r="S10" s="31">
        <f t="shared" si="4"/>
        <v>31.733333333333334</v>
      </c>
      <c r="T10" s="31">
        <f t="shared" si="15"/>
        <v>2.6082191780821917</v>
      </c>
      <c r="U10" s="24" t="s">
        <v>23</v>
      </c>
      <c r="V10" s="24" t="s">
        <v>23</v>
      </c>
      <c r="W10" s="31" t="s">
        <v>23</v>
      </c>
      <c r="X10" s="31" t="s">
        <v>23</v>
      </c>
      <c r="Y10" s="31" t="s">
        <v>23</v>
      </c>
      <c r="Z10" s="24" t="s">
        <v>23</v>
      </c>
      <c r="AA10" s="24" t="s">
        <v>23</v>
      </c>
      <c r="AB10" s="24">
        <v>42901</v>
      </c>
      <c r="AC10" s="24">
        <v>42999</v>
      </c>
      <c r="AD10" s="34">
        <f>DATEDIF(AB10,AC10,"d")</f>
        <v>98</v>
      </c>
      <c r="AE10" s="31">
        <f>AD10/30</f>
        <v>3.2666666666666666</v>
      </c>
      <c r="AF10" s="31">
        <f>AD10/365</f>
        <v>0.26849315068493151</v>
      </c>
      <c r="AG10" s="24" t="s">
        <v>23</v>
      </c>
      <c r="AH10" s="24" t="s">
        <v>23</v>
      </c>
      <c r="AI10" s="25">
        <v>41866</v>
      </c>
      <c r="AJ10" s="24">
        <v>43024</v>
      </c>
      <c r="AK10" s="34">
        <f>DATEDIF(AI10,AJ10,"d")</f>
        <v>1158</v>
      </c>
      <c r="AL10" s="31">
        <f t="shared" si="16"/>
        <v>38.6</v>
      </c>
      <c r="AM10" s="31">
        <f t="shared" si="5"/>
        <v>3.1726027397260275</v>
      </c>
      <c r="AN10" s="25">
        <v>41805</v>
      </c>
      <c r="AO10" s="25">
        <v>43119</v>
      </c>
      <c r="AP10" s="34">
        <f>DATEDIF(AN10,AO10,"d")</f>
        <v>1314</v>
      </c>
      <c r="AQ10" s="31">
        <f>AP10/30</f>
        <v>43.8</v>
      </c>
      <c r="AR10" s="31">
        <f t="shared" si="8"/>
        <v>3.6</v>
      </c>
      <c r="AS10" s="24">
        <v>42292</v>
      </c>
      <c r="AT10" s="25">
        <v>43138</v>
      </c>
      <c r="AU10" s="34">
        <f t="shared" si="19"/>
        <v>846</v>
      </c>
      <c r="AV10" s="31">
        <f t="shared" ref="AV10:AV22" si="27">AU10/30</f>
        <v>28.2</v>
      </c>
      <c r="AW10" s="31">
        <f t="shared" si="20"/>
        <v>2.3178082191780822</v>
      </c>
      <c r="AX10" s="24" t="s">
        <v>23</v>
      </c>
      <c r="AY10" s="24" t="s">
        <v>23</v>
      </c>
      <c r="AZ10" s="34" t="s">
        <v>23</v>
      </c>
      <c r="BA10" s="31" t="s">
        <v>23</v>
      </c>
      <c r="BB10" s="31" t="s">
        <v>23</v>
      </c>
      <c r="BC10" s="24">
        <v>42537</v>
      </c>
      <c r="BD10" s="24">
        <v>43056</v>
      </c>
      <c r="BE10" s="34">
        <f>DATEDIF(BC10,BD10,"d")</f>
        <v>519</v>
      </c>
      <c r="BF10" s="31">
        <f>BE10/30</f>
        <v>17.3</v>
      </c>
      <c r="BG10" s="31">
        <f>BE10/365</f>
        <v>1.4219178082191781</v>
      </c>
      <c r="BH10" s="24">
        <v>42279</v>
      </c>
      <c r="BI10" s="24">
        <v>43021</v>
      </c>
      <c r="BJ10" s="34">
        <f t="shared" si="22"/>
        <v>742</v>
      </c>
      <c r="BK10" s="31">
        <f t="shared" si="23"/>
        <v>24.733333333333334</v>
      </c>
      <c r="BL10" s="31">
        <f t="shared" si="24"/>
        <v>2.032876712328767</v>
      </c>
      <c r="BM10" s="24">
        <v>43138</v>
      </c>
      <c r="BN10" s="34">
        <f t="shared" si="9"/>
        <v>1069</v>
      </c>
      <c r="BO10" s="31">
        <f t="shared" si="10"/>
        <v>35.633333333333333</v>
      </c>
      <c r="BP10" s="109">
        <f t="shared" si="21"/>
        <v>2.9287671232876713</v>
      </c>
    </row>
    <row r="11" spans="1:68" s="50" customFormat="1" ht="168.75" customHeight="1" x14ac:dyDescent="0.25">
      <c r="A11" s="69" t="s">
        <v>43</v>
      </c>
      <c r="B11" s="10" t="s">
        <v>26</v>
      </c>
      <c r="C11" s="55" t="s">
        <v>44</v>
      </c>
      <c r="D11" s="10" t="s">
        <v>45</v>
      </c>
      <c r="E11" s="9">
        <v>41849</v>
      </c>
      <c r="F11" s="9">
        <v>42502</v>
      </c>
      <c r="G11" s="31">
        <f t="shared" si="11"/>
        <v>653</v>
      </c>
      <c r="H11" s="31">
        <f t="shared" si="12"/>
        <v>21.766666666666666</v>
      </c>
      <c r="I11" s="31">
        <f t="shared" si="17"/>
        <v>1.789041095890411</v>
      </c>
      <c r="J11" s="9">
        <v>42741</v>
      </c>
      <c r="K11" s="31">
        <f t="shared" si="0"/>
        <v>239</v>
      </c>
      <c r="L11" s="31">
        <f t="shared" si="13"/>
        <v>7.9666666666666668</v>
      </c>
      <c r="M11" s="31">
        <f t="shared" si="18"/>
        <v>0.65479452054794518</v>
      </c>
      <c r="N11" s="9">
        <v>42769</v>
      </c>
      <c r="O11" s="31">
        <f t="shared" si="1"/>
        <v>28</v>
      </c>
      <c r="P11" s="31">
        <f t="shared" si="14"/>
        <v>0.93333333333333335</v>
      </c>
      <c r="Q11" s="31">
        <f t="shared" si="2"/>
        <v>7.6712328767123292E-2</v>
      </c>
      <c r="R11" s="31">
        <f t="shared" si="3"/>
        <v>920</v>
      </c>
      <c r="S11" s="31">
        <f t="shared" si="4"/>
        <v>30.666666666666668</v>
      </c>
      <c r="T11" s="31">
        <f t="shared" si="15"/>
        <v>2.5205479452054793</v>
      </c>
      <c r="U11" s="9" t="s">
        <v>23</v>
      </c>
      <c r="V11" s="9" t="s">
        <v>23</v>
      </c>
      <c r="W11" s="31" t="s">
        <v>23</v>
      </c>
      <c r="X11" s="31" t="s">
        <v>23</v>
      </c>
      <c r="Y11" s="31" t="s">
        <v>23</v>
      </c>
      <c r="Z11" s="9" t="s">
        <v>23</v>
      </c>
      <c r="AA11" s="9" t="s">
        <v>23</v>
      </c>
      <c r="AB11" s="9" t="s">
        <v>23</v>
      </c>
      <c r="AC11" s="9" t="s">
        <v>23</v>
      </c>
      <c r="AD11" s="34" t="s">
        <v>23</v>
      </c>
      <c r="AE11" s="31" t="s">
        <v>23</v>
      </c>
      <c r="AF11" s="31" t="s">
        <v>23</v>
      </c>
      <c r="AG11" s="9">
        <v>41684</v>
      </c>
      <c r="AH11" s="10" t="s">
        <v>23</v>
      </c>
      <c r="AI11" s="9">
        <v>42501</v>
      </c>
      <c r="AJ11" s="9">
        <v>42724</v>
      </c>
      <c r="AK11" s="34">
        <f>DATEDIF(AI11,AJ11,"d")</f>
        <v>223</v>
      </c>
      <c r="AL11" s="31">
        <f t="shared" si="16"/>
        <v>7.4333333333333336</v>
      </c>
      <c r="AM11" s="31">
        <f t="shared" si="5"/>
        <v>0.61095890410958908</v>
      </c>
      <c r="AN11" s="9">
        <v>41838</v>
      </c>
      <c r="AO11" s="20">
        <v>42961</v>
      </c>
      <c r="AP11" s="34">
        <f t="shared" si="25"/>
        <v>1123</v>
      </c>
      <c r="AQ11" s="31">
        <f t="shared" si="26"/>
        <v>37.43333333333333</v>
      </c>
      <c r="AR11" s="31">
        <f t="shared" si="8"/>
        <v>3.0767123287671234</v>
      </c>
      <c r="AS11" s="9">
        <v>42103</v>
      </c>
      <c r="AT11" s="9">
        <v>42606</v>
      </c>
      <c r="AU11" s="34">
        <f t="shared" ref="AU11:AU21" si="28">DATEDIF(AS11,AT11,"d")</f>
        <v>503</v>
      </c>
      <c r="AV11" s="31">
        <f t="shared" si="27"/>
        <v>16.766666666666666</v>
      </c>
      <c r="AW11" s="31">
        <f t="shared" si="20"/>
        <v>1.3780821917808219</v>
      </c>
      <c r="AX11" s="9" t="s">
        <v>23</v>
      </c>
      <c r="AY11" s="9" t="s">
        <v>23</v>
      </c>
      <c r="AZ11" s="34" t="s">
        <v>23</v>
      </c>
      <c r="BA11" s="31" t="s">
        <v>23</v>
      </c>
      <c r="BB11" s="31" t="s">
        <v>23</v>
      </c>
      <c r="BC11" s="9" t="s">
        <v>23</v>
      </c>
      <c r="BD11" s="9" t="s">
        <v>23</v>
      </c>
      <c r="BE11" s="34" t="s">
        <v>23</v>
      </c>
      <c r="BF11" s="31" t="s">
        <v>23</v>
      </c>
      <c r="BG11" s="31" t="s">
        <v>23</v>
      </c>
      <c r="BH11" s="9">
        <v>42094</v>
      </c>
      <c r="BI11" s="9">
        <v>42769</v>
      </c>
      <c r="BJ11" s="34">
        <f t="shared" si="22"/>
        <v>675</v>
      </c>
      <c r="BK11" s="31">
        <f t="shared" si="23"/>
        <v>22.5</v>
      </c>
      <c r="BL11" s="31">
        <f t="shared" si="24"/>
        <v>1.8493150684931507</v>
      </c>
      <c r="BM11" s="91">
        <v>42961</v>
      </c>
      <c r="BN11" s="34">
        <f t="shared" si="9"/>
        <v>1112</v>
      </c>
      <c r="BO11" s="31">
        <f t="shared" si="10"/>
        <v>37.06666666666667</v>
      </c>
      <c r="BP11" s="109">
        <f t="shared" si="21"/>
        <v>3.0465753424657533</v>
      </c>
    </row>
    <row r="12" spans="1:68" ht="105" customHeight="1" x14ac:dyDescent="0.2">
      <c r="A12" s="64" t="s">
        <v>46</v>
      </c>
      <c r="B12" s="23" t="s">
        <v>26</v>
      </c>
      <c r="C12" s="27" t="s">
        <v>47</v>
      </c>
      <c r="D12" s="23" t="s">
        <v>48</v>
      </c>
      <c r="E12" s="22">
        <v>41134</v>
      </c>
      <c r="F12" s="22">
        <v>41656</v>
      </c>
      <c r="G12" s="32">
        <f t="shared" si="11"/>
        <v>522</v>
      </c>
      <c r="H12" s="32">
        <f t="shared" si="12"/>
        <v>17.399999999999999</v>
      </c>
      <c r="I12" s="32">
        <f t="shared" si="17"/>
        <v>1.4301369863013698</v>
      </c>
      <c r="J12" s="22">
        <v>41768</v>
      </c>
      <c r="K12" s="32">
        <f t="shared" si="0"/>
        <v>112</v>
      </c>
      <c r="L12" s="32">
        <f t="shared" si="13"/>
        <v>3.7333333333333334</v>
      </c>
      <c r="M12" s="32">
        <f t="shared" si="18"/>
        <v>0.30684931506849317</v>
      </c>
      <c r="N12" s="22">
        <v>41809</v>
      </c>
      <c r="O12" s="32">
        <f t="shared" si="1"/>
        <v>41</v>
      </c>
      <c r="P12" s="32">
        <f t="shared" si="14"/>
        <v>1.3666666666666667</v>
      </c>
      <c r="Q12" s="32">
        <f t="shared" si="2"/>
        <v>0.11232876712328767</v>
      </c>
      <c r="R12" s="32">
        <f t="shared" si="3"/>
        <v>675</v>
      </c>
      <c r="S12" s="32">
        <f t="shared" si="4"/>
        <v>22.5</v>
      </c>
      <c r="T12" s="32">
        <f t="shared" si="15"/>
        <v>1.8493150684931507</v>
      </c>
      <c r="U12" s="26" t="s">
        <v>23</v>
      </c>
      <c r="V12" s="26" t="s">
        <v>23</v>
      </c>
      <c r="W12" s="32" t="s">
        <v>23</v>
      </c>
      <c r="X12" s="32" t="s">
        <v>23</v>
      </c>
      <c r="Y12" s="32" t="s">
        <v>23</v>
      </c>
      <c r="Z12" s="22" t="s">
        <v>23</v>
      </c>
      <c r="AA12" s="22" t="s">
        <v>23</v>
      </c>
      <c r="AB12" s="26">
        <v>41655</v>
      </c>
      <c r="AC12" s="26">
        <v>41738</v>
      </c>
      <c r="AD12" s="33">
        <f>DATEDIF(AB12,AC12,"d")</f>
        <v>83</v>
      </c>
      <c r="AE12" s="32">
        <f>AD12/30</f>
        <v>2.7666666666666666</v>
      </c>
      <c r="AF12" s="32">
        <f>AD12/365</f>
        <v>0.22739726027397261</v>
      </c>
      <c r="AG12" s="22">
        <v>41655</v>
      </c>
      <c r="AH12" s="26">
        <v>41684</v>
      </c>
      <c r="AI12" s="23" t="s">
        <v>23</v>
      </c>
      <c r="AJ12" s="23" t="s">
        <v>23</v>
      </c>
      <c r="AK12" s="33">
        <f>DATEDIF(AG12,AH12,"d")</f>
        <v>29</v>
      </c>
      <c r="AL12" s="32">
        <f>AK12/30</f>
        <v>0.96666666666666667</v>
      </c>
      <c r="AM12" s="32">
        <f t="shared" si="5"/>
        <v>7.9452054794520555E-2</v>
      </c>
      <c r="AN12" s="26">
        <v>41127</v>
      </c>
      <c r="AO12" s="22">
        <v>41388</v>
      </c>
      <c r="AP12" s="33">
        <f t="shared" si="25"/>
        <v>261</v>
      </c>
      <c r="AQ12" s="32">
        <f t="shared" si="26"/>
        <v>8.6999999999999993</v>
      </c>
      <c r="AR12" s="32">
        <f t="shared" si="8"/>
        <v>0.71506849315068488</v>
      </c>
      <c r="AS12" s="26">
        <v>41271</v>
      </c>
      <c r="AT12" s="26">
        <v>42144</v>
      </c>
      <c r="AU12" s="33">
        <f t="shared" si="28"/>
        <v>873</v>
      </c>
      <c r="AV12" s="32">
        <f t="shared" si="27"/>
        <v>29.1</v>
      </c>
      <c r="AW12" s="32">
        <f t="shared" si="20"/>
        <v>2.3917808219178083</v>
      </c>
      <c r="AX12" s="22" t="s">
        <v>23</v>
      </c>
      <c r="AY12" s="22" t="s">
        <v>23</v>
      </c>
      <c r="AZ12" s="33" t="s">
        <v>23</v>
      </c>
      <c r="BA12" s="32" t="s">
        <v>23</v>
      </c>
      <c r="BB12" s="32" t="s">
        <v>23</v>
      </c>
      <c r="BC12" s="22" t="s">
        <v>23</v>
      </c>
      <c r="BD12" s="22" t="s">
        <v>23</v>
      </c>
      <c r="BE12" s="33" t="s">
        <v>23</v>
      </c>
      <c r="BF12" s="32" t="s">
        <v>23</v>
      </c>
      <c r="BG12" s="32" t="s">
        <v>23</v>
      </c>
      <c r="BH12" s="22">
        <v>41250</v>
      </c>
      <c r="BI12" s="22">
        <v>41809</v>
      </c>
      <c r="BJ12" s="33">
        <f t="shared" si="22"/>
        <v>559</v>
      </c>
      <c r="BK12" s="32">
        <f t="shared" si="23"/>
        <v>18.633333333333333</v>
      </c>
      <c r="BL12" s="32">
        <f t="shared" si="24"/>
        <v>1.5315068493150685</v>
      </c>
      <c r="BM12" s="22">
        <v>42144</v>
      </c>
      <c r="BN12" s="33">
        <f t="shared" si="9"/>
        <v>1010</v>
      </c>
      <c r="BO12" s="32">
        <f t="shared" si="10"/>
        <v>33.666666666666664</v>
      </c>
      <c r="BP12" s="109">
        <f t="shared" si="21"/>
        <v>2.7671232876712328</v>
      </c>
    </row>
    <row r="13" spans="1:68" ht="96.75" customHeight="1" x14ac:dyDescent="0.2">
      <c r="A13" s="66" t="s">
        <v>49</v>
      </c>
      <c r="B13" s="5" t="s">
        <v>26</v>
      </c>
      <c r="C13" s="56" t="s">
        <v>50</v>
      </c>
      <c r="D13" s="5" t="s">
        <v>51</v>
      </c>
      <c r="E13" s="6">
        <v>41115</v>
      </c>
      <c r="F13" s="6">
        <v>41719</v>
      </c>
      <c r="G13" s="32">
        <f t="shared" si="11"/>
        <v>604</v>
      </c>
      <c r="H13" s="32">
        <f t="shared" si="12"/>
        <v>20.133333333333333</v>
      </c>
      <c r="I13" s="32">
        <f t="shared" si="17"/>
        <v>1.6547945205479453</v>
      </c>
      <c r="J13" s="6">
        <v>41817</v>
      </c>
      <c r="K13" s="32">
        <f t="shared" si="0"/>
        <v>98</v>
      </c>
      <c r="L13" s="32">
        <f t="shared" si="13"/>
        <v>3.2666666666666666</v>
      </c>
      <c r="M13" s="32">
        <f t="shared" si="18"/>
        <v>0.26849315068493151</v>
      </c>
      <c r="N13" s="6">
        <v>41850</v>
      </c>
      <c r="O13" s="32">
        <f t="shared" si="1"/>
        <v>33</v>
      </c>
      <c r="P13" s="32">
        <f t="shared" si="14"/>
        <v>1.1000000000000001</v>
      </c>
      <c r="Q13" s="32">
        <f t="shared" si="2"/>
        <v>9.0410958904109592E-2</v>
      </c>
      <c r="R13" s="32">
        <f t="shared" si="3"/>
        <v>735</v>
      </c>
      <c r="S13" s="32">
        <f t="shared" si="4"/>
        <v>24.5</v>
      </c>
      <c r="T13" s="32">
        <f t="shared" si="15"/>
        <v>2.0136986301369864</v>
      </c>
      <c r="U13" s="2" t="s">
        <v>23</v>
      </c>
      <c r="V13" s="19" t="s">
        <v>23</v>
      </c>
      <c r="W13" s="32" t="s">
        <v>23</v>
      </c>
      <c r="X13" s="32" t="s">
        <v>23</v>
      </c>
      <c r="Y13" s="32" t="s">
        <v>23</v>
      </c>
      <c r="Z13" s="6" t="s">
        <v>23</v>
      </c>
      <c r="AA13" s="6" t="s">
        <v>23</v>
      </c>
      <c r="AB13" s="2" t="s">
        <v>23</v>
      </c>
      <c r="AC13" s="19" t="s">
        <v>23</v>
      </c>
      <c r="AD13" s="33" t="s">
        <v>23</v>
      </c>
      <c r="AE13" s="33" t="s">
        <v>23</v>
      </c>
      <c r="AF13" s="32" t="s">
        <v>23</v>
      </c>
      <c r="AG13" s="6" t="s">
        <v>23</v>
      </c>
      <c r="AH13" s="6" t="s">
        <v>23</v>
      </c>
      <c r="AI13" s="6">
        <v>41817</v>
      </c>
      <c r="AJ13" s="11">
        <v>41866</v>
      </c>
      <c r="AK13" s="33">
        <f>DATEDIF(AI13,AJ13,"d")</f>
        <v>49</v>
      </c>
      <c r="AL13" s="32">
        <f t="shared" si="16"/>
        <v>1.6333333333333333</v>
      </c>
      <c r="AM13" s="32">
        <f t="shared" si="5"/>
        <v>0.13424657534246576</v>
      </c>
      <c r="AN13" s="19">
        <v>41019</v>
      </c>
      <c r="AO13" s="19">
        <v>41037</v>
      </c>
      <c r="AP13" s="33">
        <f t="shared" si="25"/>
        <v>18</v>
      </c>
      <c r="AQ13" s="32">
        <f t="shared" si="26"/>
        <v>0.6</v>
      </c>
      <c r="AR13" s="32">
        <f t="shared" si="8"/>
        <v>4.9315068493150684E-2</v>
      </c>
      <c r="AS13" s="19">
        <v>41576</v>
      </c>
      <c r="AT13" s="19">
        <v>43010</v>
      </c>
      <c r="AU13" s="33">
        <f t="shared" si="28"/>
        <v>1434</v>
      </c>
      <c r="AV13" s="32">
        <f t="shared" si="27"/>
        <v>47.8</v>
      </c>
      <c r="AW13" s="32">
        <f t="shared" si="20"/>
        <v>3.9287671232876713</v>
      </c>
      <c r="AX13" s="6" t="s">
        <v>23</v>
      </c>
      <c r="AY13" s="6" t="s">
        <v>23</v>
      </c>
      <c r="AZ13" s="33" t="s">
        <v>23</v>
      </c>
      <c r="BA13" s="32" t="s">
        <v>23</v>
      </c>
      <c r="BB13" s="32" t="s">
        <v>23</v>
      </c>
      <c r="BC13" s="6" t="s">
        <v>23</v>
      </c>
      <c r="BD13" s="6" t="s">
        <v>23</v>
      </c>
      <c r="BE13" s="33" t="s">
        <v>23</v>
      </c>
      <c r="BF13" s="32" t="s">
        <v>23</v>
      </c>
      <c r="BG13" s="32" t="s">
        <v>23</v>
      </c>
      <c r="BH13" s="11">
        <v>40886</v>
      </c>
      <c r="BI13" s="11">
        <v>41850</v>
      </c>
      <c r="BJ13" s="33">
        <f t="shared" si="22"/>
        <v>964</v>
      </c>
      <c r="BK13" s="32">
        <f t="shared" si="23"/>
        <v>32.133333333333333</v>
      </c>
      <c r="BL13" s="32">
        <f t="shared" si="24"/>
        <v>2.6410958904109587</v>
      </c>
      <c r="BM13" s="2">
        <v>43010</v>
      </c>
      <c r="BN13" s="33">
        <f t="shared" si="9"/>
        <v>1895</v>
      </c>
      <c r="BO13" s="32">
        <f t="shared" si="10"/>
        <v>63.166666666666664</v>
      </c>
      <c r="BP13" s="109">
        <f t="shared" si="21"/>
        <v>5.1917808219178081</v>
      </c>
    </row>
    <row r="14" spans="1:68" ht="143.25" customHeight="1" x14ac:dyDescent="0.2">
      <c r="A14" s="64" t="s">
        <v>52</v>
      </c>
      <c r="B14" s="23" t="s">
        <v>26</v>
      </c>
      <c r="C14" s="27" t="s">
        <v>53</v>
      </c>
      <c r="D14" s="23" t="s">
        <v>54</v>
      </c>
      <c r="E14" s="22">
        <v>42024</v>
      </c>
      <c r="F14" s="22">
        <v>42489</v>
      </c>
      <c r="G14" s="32">
        <f t="shared" si="11"/>
        <v>465</v>
      </c>
      <c r="H14" s="32">
        <f t="shared" si="12"/>
        <v>15.5</v>
      </c>
      <c r="I14" s="32">
        <f t="shared" si="17"/>
        <v>1.273972602739726</v>
      </c>
      <c r="J14" s="22">
        <v>42622</v>
      </c>
      <c r="K14" s="32">
        <f t="shared" si="0"/>
        <v>133</v>
      </c>
      <c r="L14" s="32">
        <f t="shared" si="13"/>
        <v>4.4333333333333336</v>
      </c>
      <c r="M14" s="32">
        <f t="shared" si="18"/>
        <v>0.36438356164383562</v>
      </c>
      <c r="N14" s="22">
        <v>42754</v>
      </c>
      <c r="O14" s="32">
        <f t="shared" si="1"/>
        <v>132</v>
      </c>
      <c r="P14" s="32">
        <f t="shared" si="14"/>
        <v>4.4000000000000004</v>
      </c>
      <c r="Q14" s="32">
        <f t="shared" si="2"/>
        <v>0.36164383561643837</v>
      </c>
      <c r="R14" s="32">
        <f t="shared" si="3"/>
        <v>730</v>
      </c>
      <c r="S14" s="32">
        <f t="shared" si="4"/>
        <v>24.333333333333332</v>
      </c>
      <c r="T14" s="32">
        <f t="shared" si="15"/>
        <v>2</v>
      </c>
      <c r="U14" s="22" t="s">
        <v>23</v>
      </c>
      <c r="V14" s="22" t="s">
        <v>23</v>
      </c>
      <c r="W14" s="32" t="s">
        <v>23</v>
      </c>
      <c r="X14" s="32" t="s">
        <v>23</v>
      </c>
      <c r="Y14" s="32" t="s">
        <v>23</v>
      </c>
      <c r="Z14" s="22" t="s">
        <v>23</v>
      </c>
      <c r="AA14" s="22" t="s">
        <v>23</v>
      </c>
      <c r="AB14" s="22" t="s">
        <v>23</v>
      </c>
      <c r="AC14" s="22" t="s">
        <v>23</v>
      </c>
      <c r="AD14" s="33" t="s">
        <v>23</v>
      </c>
      <c r="AE14" s="33" t="s">
        <v>23</v>
      </c>
      <c r="AF14" s="32" t="s">
        <v>23</v>
      </c>
      <c r="AG14" s="22">
        <v>42508</v>
      </c>
      <c r="AH14" s="22">
        <v>42692</v>
      </c>
      <c r="AI14" s="22" t="s">
        <v>23</v>
      </c>
      <c r="AJ14" s="26" t="s">
        <v>23</v>
      </c>
      <c r="AK14" s="33">
        <f>DATEDIF(AG14,AH14,"d")</f>
        <v>184</v>
      </c>
      <c r="AL14" s="32">
        <f>AK14/30</f>
        <v>6.1333333333333337</v>
      </c>
      <c r="AM14" s="32">
        <f t="shared" si="5"/>
        <v>0.50410958904109593</v>
      </c>
      <c r="AN14" s="26">
        <v>42024</v>
      </c>
      <c r="AO14" s="26">
        <v>42754</v>
      </c>
      <c r="AP14" s="33">
        <f>DATEDIF(AN14,AO14,"d")</f>
        <v>730</v>
      </c>
      <c r="AQ14" s="32">
        <f>AP14/30</f>
        <v>24.333333333333332</v>
      </c>
      <c r="AR14" s="32">
        <f t="shared" si="8"/>
        <v>2</v>
      </c>
      <c r="AS14" s="26">
        <v>42692</v>
      </c>
      <c r="AT14" s="26">
        <v>42905</v>
      </c>
      <c r="AU14" s="33">
        <f t="shared" si="28"/>
        <v>213</v>
      </c>
      <c r="AV14" s="32">
        <f t="shared" si="27"/>
        <v>7.1</v>
      </c>
      <c r="AW14" s="32">
        <f t="shared" si="20"/>
        <v>0.58356164383561648</v>
      </c>
      <c r="AX14" s="22" t="s">
        <v>23</v>
      </c>
      <c r="AY14" s="22" t="s">
        <v>23</v>
      </c>
      <c r="AZ14" s="33" t="s">
        <v>23</v>
      </c>
      <c r="BA14" s="32" t="s">
        <v>23</v>
      </c>
      <c r="BB14" s="32" t="s">
        <v>23</v>
      </c>
      <c r="BC14" s="22" t="s">
        <v>23</v>
      </c>
      <c r="BD14" s="22" t="s">
        <v>23</v>
      </c>
      <c r="BE14" s="33" t="s">
        <v>23</v>
      </c>
      <c r="BF14" s="32" t="s">
        <v>23</v>
      </c>
      <c r="BG14" s="32" t="s">
        <v>23</v>
      </c>
      <c r="BH14" s="26">
        <v>42447</v>
      </c>
      <c r="BI14" s="22">
        <v>42754</v>
      </c>
      <c r="BJ14" s="33">
        <f>DATEDIF(BH14,BI14,"d")</f>
        <v>307</v>
      </c>
      <c r="BK14" s="32">
        <f>BJ14/30</f>
        <v>10.233333333333333</v>
      </c>
      <c r="BL14" s="32">
        <f t="shared" si="24"/>
        <v>0.84109589041095889</v>
      </c>
      <c r="BM14" s="22">
        <v>42905</v>
      </c>
      <c r="BN14" s="33">
        <f t="shared" si="9"/>
        <v>881</v>
      </c>
      <c r="BO14" s="32">
        <f t="shared" si="10"/>
        <v>29.366666666666667</v>
      </c>
      <c r="BP14" s="109">
        <f t="shared" si="21"/>
        <v>2.4136986301369863</v>
      </c>
    </row>
    <row r="15" spans="1:68" ht="124.5" customHeight="1" x14ac:dyDescent="0.35">
      <c r="A15" s="66" t="s">
        <v>55</v>
      </c>
      <c r="B15" s="5" t="s">
        <v>26</v>
      </c>
      <c r="C15" s="56" t="s">
        <v>56</v>
      </c>
      <c r="D15" s="5" t="s">
        <v>57</v>
      </c>
      <c r="E15" s="6">
        <v>41450</v>
      </c>
      <c r="F15" s="6">
        <v>42209</v>
      </c>
      <c r="G15" s="32">
        <f t="shared" si="11"/>
        <v>759</v>
      </c>
      <c r="H15" s="32">
        <f t="shared" si="12"/>
        <v>25.3</v>
      </c>
      <c r="I15" s="32">
        <f t="shared" si="17"/>
        <v>2.0794520547945203</v>
      </c>
      <c r="J15" s="6">
        <v>42328</v>
      </c>
      <c r="K15" s="32">
        <f t="shared" si="0"/>
        <v>119</v>
      </c>
      <c r="L15" s="32">
        <f t="shared" si="13"/>
        <v>3.9666666666666668</v>
      </c>
      <c r="M15" s="32">
        <f t="shared" si="18"/>
        <v>0.32602739726027397</v>
      </c>
      <c r="N15" s="2">
        <v>42475</v>
      </c>
      <c r="O15" s="32">
        <f t="shared" si="1"/>
        <v>147</v>
      </c>
      <c r="P15" s="32">
        <f t="shared" si="14"/>
        <v>4.9000000000000004</v>
      </c>
      <c r="Q15" s="32">
        <f t="shared" si="2"/>
        <v>0.40273972602739727</v>
      </c>
      <c r="R15" s="32">
        <f t="shared" si="3"/>
        <v>1025</v>
      </c>
      <c r="S15" s="32">
        <f t="shared" si="4"/>
        <v>34.166666666666664</v>
      </c>
      <c r="T15" s="32">
        <f t="shared" si="15"/>
        <v>2.8082191780821919</v>
      </c>
      <c r="U15" s="19">
        <v>41680</v>
      </c>
      <c r="V15" s="19">
        <v>41892</v>
      </c>
      <c r="W15" s="32">
        <f>DATEDIF(U15,V15,"d")</f>
        <v>212</v>
      </c>
      <c r="X15" s="32">
        <f>W15/30</f>
        <v>7.0666666666666664</v>
      </c>
      <c r="Y15" s="32">
        <f>W15/365</f>
        <v>0.58082191780821912</v>
      </c>
      <c r="Z15" s="6" t="s">
        <v>23</v>
      </c>
      <c r="AA15" s="6" t="s">
        <v>23</v>
      </c>
      <c r="AB15" s="19">
        <v>42447</v>
      </c>
      <c r="AC15" s="19">
        <v>42543</v>
      </c>
      <c r="AD15" s="33">
        <f>DATEDIF(AB15,AC15,"d")</f>
        <v>96</v>
      </c>
      <c r="AE15" s="32">
        <f>AD15/30</f>
        <v>3.2</v>
      </c>
      <c r="AF15" s="32">
        <f>AD15/365</f>
        <v>0.26301369863013696</v>
      </c>
      <c r="AG15" s="19">
        <v>42430</v>
      </c>
      <c r="AH15" s="19">
        <v>42457</v>
      </c>
      <c r="AI15" s="19" t="s">
        <v>23</v>
      </c>
      <c r="AJ15" s="19" t="s">
        <v>23</v>
      </c>
      <c r="AK15" s="33">
        <f>DATEDIF(AG15,AH15,"d")</f>
        <v>27</v>
      </c>
      <c r="AL15" s="32">
        <f t="shared" si="16"/>
        <v>0.9</v>
      </c>
      <c r="AM15" s="32">
        <f t="shared" si="5"/>
        <v>7.3972602739726029E-2</v>
      </c>
      <c r="AN15" s="19">
        <v>41438</v>
      </c>
      <c r="AO15" s="6">
        <v>42136</v>
      </c>
      <c r="AP15" s="33">
        <f t="shared" si="25"/>
        <v>698</v>
      </c>
      <c r="AQ15" s="32">
        <f t="shared" si="26"/>
        <v>23.266666666666666</v>
      </c>
      <c r="AR15" s="32">
        <f t="shared" si="8"/>
        <v>1.9123287671232876</v>
      </c>
      <c r="AS15" s="6">
        <v>41767</v>
      </c>
      <c r="AT15" s="11">
        <v>42731</v>
      </c>
      <c r="AU15" s="33">
        <f t="shared" si="28"/>
        <v>964</v>
      </c>
      <c r="AV15" s="32">
        <f t="shared" si="27"/>
        <v>32.133333333333333</v>
      </c>
      <c r="AW15" s="32">
        <f t="shared" si="20"/>
        <v>2.6410958904109587</v>
      </c>
      <c r="AX15" s="6" t="s">
        <v>23</v>
      </c>
      <c r="AY15" s="6" t="s">
        <v>23</v>
      </c>
      <c r="AZ15" s="33" t="s">
        <v>23</v>
      </c>
      <c r="BA15" s="32" t="s">
        <v>23</v>
      </c>
      <c r="BB15" s="32" t="s">
        <v>23</v>
      </c>
      <c r="BC15" s="6" t="s">
        <v>23</v>
      </c>
      <c r="BD15" s="6" t="s">
        <v>23</v>
      </c>
      <c r="BE15" s="33" t="s">
        <v>23</v>
      </c>
      <c r="BF15" s="32" t="s">
        <v>23</v>
      </c>
      <c r="BG15" s="32" t="s">
        <v>23</v>
      </c>
      <c r="BH15" s="6">
        <v>41759</v>
      </c>
      <c r="BI15" s="6">
        <v>42475</v>
      </c>
      <c r="BJ15" s="33">
        <f t="shared" si="22"/>
        <v>716</v>
      </c>
      <c r="BK15" s="32">
        <f t="shared" si="23"/>
        <v>23.866666666666667</v>
      </c>
      <c r="BL15" s="32">
        <f t="shared" si="24"/>
        <v>1.9616438356164383</v>
      </c>
      <c r="BM15" s="6">
        <v>42731</v>
      </c>
      <c r="BN15" s="33">
        <f t="shared" si="9"/>
        <v>1281</v>
      </c>
      <c r="BO15" s="32">
        <f t="shared" si="10"/>
        <v>42.7</v>
      </c>
      <c r="BP15" s="109">
        <f t="shared" si="21"/>
        <v>3.5095890410958903</v>
      </c>
    </row>
    <row r="16" spans="1:68" s="50" customFormat="1" ht="125.25" customHeight="1" x14ac:dyDescent="0.25">
      <c r="A16" s="68" t="s">
        <v>58</v>
      </c>
      <c r="B16" s="30" t="s">
        <v>26</v>
      </c>
      <c r="C16" s="54" t="s">
        <v>59</v>
      </c>
      <c r="D16" s="30" t="s">
        <v>60</v>
      </c>
      <c r="E16" s="24">
        <v>42122</v>
      </c>
      <c r="F16" s="24">
        <v>42629</v>
      </c>
      <c r="G16" s="31">
        <f t="shared" si="11"/>
        <v>507</v>
      </c>
      <c r="H16" s="31">
        <f t="shared" si="12"/>
        <v>16.899999999999999</v>
      </c>
      <c r="I16" s="31">
        <f t="shared" si="17"/>
        <v>1.3890410958904109</v>
      </c>
      <c r="J16" s="24">
        <v>42916</v>
      </c>
      <c r="K16" s="31">
        <f t="shared" si="0"/>
        <v>287</v>
      </c>
      <c r="L16" s="31">
        <f t="shared" si="13"/>
        <v>9.5666666666666664</v>
      </c>
      <c r="M16" s="31">
        <f t="shared" si="18"/>
        <v>0.78630136986301369</v>
      </c>
      <c r="N16" s="24">
        <v>43021</v>
      </c>
      <c r="O16" s="31">
        <f t="shared" si="1"/>
        <v>105</v>
      </c>
      <c r="P16" s="31">
        <f t="shared" si="14"/>
        <v>3.5</v>
      </c>
      <c r="Q16" s="31">
        <f t="shared" si="2"/>
        <v>0.28767123287671231</v>
      </c>
      <c r="R16" s="31">
        <f t="shared" si="3"/>
        <v>899</v>
      </c>
      <c r="S16" s="31">
        <f t="shared" si="4"/>
        <v>29.966666666666665</v>
      </c>
      <c r="T16" s="31">
        <f t="shared" si="15"/>
        <v>2.463013698630137</v>
      </c>
      <c r="U16" s="24" t="s">
        <v>23</v>
      </c>
      <c r="V16" s="24" t="s">
        <v>23</v>
      </c>
      <c r="W16" s="31" t="s">
        <v>23</v>
      </c>
      <c r="X16" s="31" t="s">
        <v>23</v>
      </c>
      <c r="Y16" s="31" t="s">
        <v>23</v>
      </c>
      <c r="Z16" s="24" t="s">
        <v>23</v>
      </c>
      <c r="AA16" s="24" t="s">
        <v>23</v>
      </c>
      <c r="AB16" s="24" t="s">
        <v>23</v>
      </c>
      <c r="AC16" s="24" t="s">
        <v>23</v>
      </c>
      <c r="AD16" s="34" t="s">
        <v>23</v>
      </c>
      <c r="AE16" s="34" t="s">
        <v>23</v>
      </c>
      <c r="AF16" s="31" t="s">
        <v>23</v>
      </c>
      <c r="AG16" s="24" t="s">
        <v>23</v>
      </c>
      <c r="AH16" s="24" t="s">
        <v>23</v>
      </c>
      <c r="AI16" s="25">
        <v>42536</v>
      </c>
      <c r="AJ16" s="24">
        <v>43060</v>
      </c>
      <c r="AK16" s="34">
        <f>DATEDIF(AI16,AJ16,"d")</f>
        <v>524</v>
      </c>
      <c r="AL16" s="31">
        <f t="shared" si="16"/>
        <v>17.466666666666665</v>
      </c>
      <c r="AM16" s="31">
        <f t="shared" si="5"/>
        <v>1.4356164383561645</v>
      </c>
      <c r="AN16" s="24">
        <v>42111</v>
      </c>
      <c r="AO16" s="24">
        <v>43089</v>
      </c>
      <c r="AP16" s="34">
        <f t="shared" si="25"/>
        <v>978</v>
      </c>
      <c r="AQ16" s="31">
        <f t="shared" si="26"/>
        <v>32.6</v>
      </c>
      <c r="AR16" s="31">
        <f t="shared" si="8"/>
        <v>2.6794520547945204</v>
      </c>
      <c r="AS16" s="25">
        <v>42989</v>
      </c>
      <c r="AT16" s="25" t="s">
        <v>107</v>
      </c>
      <c r="AU16" s="34" t="s">
        <v>23</v>
      </c>
      <c r="AV16" s="31" t="s">
        <v>23</v>
      </c>
      <c r="AW16" s="31" t="s">
        <v>23</v>
      </c>
      <c r="AX16" s="25">
        <v>42809</v>
      </c>
      <c r="AY16" s="25">
        <v>43089</v>
      </c>
      <c r="AZ16" s="34">
        <f>DATEDIF(AX16,AY16,"d")</f>
        <v>280</v>
      </c>
      <c r="BA16" s="31">
        <f>AZ16/30</f>
        <v>9.3333333333333339</v>
      </c>
      <c r="BB16" s="31">
        <f>AZ16/365</f>
        <v>0.76712328767123283</v>
      </c>
      <c r="BC16" s="25">
        <v>42809</v>
      </c>
      <c r="BD16" s="24">
        <v>43070</v>
      </c>
      <c r="BE16" s="34">
        <f>DATEDIF(BC16,BD16,"d")</f>
        <v>261</v>
      </c>
      <c r="BF16" s="31">
        <f>BE16/30</f>
        <v>8.6999999999999993</v>
      </c>
      <c r="BG16" s="31">
        <f>BE16/365</f>
        <v>0.71506849315068488</v>
      </c>
      <c r="BH16" s="24">
        <v>42300</v>
      </c>
      <c r="BI16" s="24">
        <v>43021</v>
      </c>
      <c r="BJ16" s="34">
        <f t="shared" si="22"/>
        <v>721</v>
      </c>
      <c r="BK16" s="31">
        <f t="shared" si="23"/>
        <v>24.033333333333335</v>
      </c>
      <c r="BL16" s="31">
        <f t="shared" si="24"/>
        <v>1.9753424657534246</v>
      </c>
      <c r="BM16" s="24">
        <v>43241</v>
      </c>
      <c r="BN16" s="34">
        <f t="shared" si="9"/>
        <v>1119</v>
      </c>
      <c r="BO16" s="31">
        <f t="shared" si="10"/>
        <v>37.299999999999997</v>
      </c>
      <c r="BP16" s="109">
        <f t="shared" si="21"/>
        <v>3.0657534246575344</v>
      </c>
    </row>
    <row r="17" spans="1:68" ht="270.75" customHeight="1" x14ac:dyDescent="0.2">
      <c r="A17" s="66" t="s">
        <v>61</v>
      </c>
      <c r="B17" s="5" t="s">
        <v>26</v>
      </c>
      <c r="C17" s="56" t="s">
        <v>62</v>
      </c>
      <c r="D17" s="5" t="s">
        <v>63</v>
      </c>
      <c r="E17" s="6">
        <v>42339</v>
      </c>
      <c r="F17" s="6">
        <v>42793</v>
      </c>
      <c r="G17" s="32">
        <f t="shared" si="11"/>
        <v>454</v>
      </c>
      <c r="H17" s="32">
        <f t="shared" si="12"/>
        <v>15.133333333333333</v>
      </c>
      <c r="I17" s="32">
        <f t="shared" si="17"/>
        <v>1.2438356164383562</v>
      </c>
      <c r="J17" s="6">
        <v>42951</v>
      </c>
      <c r="K17" s="32">
        <f t="shared" si="0"/>
        <v>158</v>
      </c>
      <c r="L17" s="32">
        <f t="shared" si="13"/>
        <v>5.2666666666666666</v>
      </c>
      <c r="M17" s="32">
        <f t="shared" si="18"/>
        <v>0.43287671232876712</v>
      </c>
      <c r="N17" s="6">
        <v>43098</v>
      </c>
      <c r="O17" s="32">
        <f t="shared" si="1"/>
        <v>147</v>
      </c>
      <c r="P17" s="32">
        <f t="shared" si="14"/>
        <v>4.9000000000000004</v>
      </c>
      <c r="Q17" s="32">
        <f t="shared" si="2"/>
        <v>0.40273972602739727</v>
      </c>
      <c r="R17" s="32">
        <f t="shared" si="3"/>
        <v>759</v>
      </c>
      <c r="S17" s="32">
        <f t="shared" si="4"/>
        <v>25.3</v>
      </c>
      <c r="T17" s="32">
        <f t="shared" si="15"/>
        <v>2.0794520547945203</v>
      </c>
      <c r="U17" s="6" t="s">
        <v>23</v>
      </c>
      <c r="V17" s="6" t="s">
        <v>23</v>
      </c>
      <c r="W17" s="32" t="s">
        <v>23</v>
      </c>
      <c r="X17" s="32" t="s">
        <v>23</v>
      </c>
      <c r="Y17" s="32" t="s">
        <v>23</v>
      </c>
      <c r="Z17" s="6" t="s">
        <v>23</v>
      </c>
      <c r="AA17" s="6" t="s">
        <v>23</v>
      </c>
      <c r="AB17" s="6" t="s">
        <v>23</v>
      </c>
      <c r="AC17" s="6" t="s">
        <v>23</v>
      </c>
      <c r="AD17" s="33" t="s">
        <v>23</v>
      </c>
      <c r="AE17" s="33" t="s">
        <v>23</v>
      </c>
      <c r="AF17" s="32" t="s">
        <v>23</v>
      </c>
      <c r="AG17" s="6" t="s">
        <v>23</v>
      </c>
      <c r="AH17" s="6" t="s">
        <v>23</v>
      </c>
      <c r="AI17" s="6">
        <v>43313</v>
      </c>
      <c r="AJ17" s="6">
        <v>43361</v>
      </c>
      <c r="AK17" s="33">
        <f>DATEDIF(AI17,AJ17,"d")</f>
        <v>48</v>
      </c>
      <c r="AL17" s="32">
        <f t="shared" si="16"/>
        <v>1.6</v>
      </c>
      <c r="AM17" s="32">
        <f t="shared" si="5"/>
        <v>0.13150684931506848</v>
      </c>
      <c r="AN17" s="6">
        <v>42339</v>
      </c>
      <c r="AO17" s="19">
        <v>43088</v>
      </c>
      <c r="AP17" s="33">
        <f t="shared" si="25"/>
        <v>749</v>
      </c>
      <c r="AQ17" s="32">
        <f t="shared" si="26"/>
        <v>24.966666666666665</v>
      </c>
      <c r="AR17" s="32">
        <f t="shared" si="8"/>
        <v>2.0520547945205481</v>
      </c>
      <c r="AS17" s="19">
        <v>42429</v>
      </c>
      <c r="AT17" s="19" t="s">
        <v>108</v>
      </c>
      <c r="AU17" s="33" t="s">
        <v>23</v>
      </c>
      <c r="AV17" s="32" t="s">
        <v>23</v>
      </c>
      <c r="AW17" s="32" t="s">
        <v>23</v>
      </c>
      <c r="AX17" s="6" t="s">
        <v>23</v>
      </c>
      <c r="AY17" s="6" t="s">
        <v>23</v>
      </c>
      <c r="AZ17" s="33" t="s">
        <v>23</v>
      </c>
      <c r="BA17" s="32" t="s">
        <v>23</v>
      </c>
      <c r="BB17" s="32" t="s">
        <v>23</v>
      </c>
      <c r="BC17" s="6" t="s">
        <v>23</v>
      </c>
      <c r="BD17" s="6" t="s">
        <v>23</v>
      </c>
      <c r="BE17" s="33" t="s">
        <v>23</v>
      </c>
      <c r="BF17" s="32" t="s">
        <v>23</v>
      </c>
      <c r="BG17" s="32" t="s">
        <v>23</v>
      </c>
      <c r="BH17" s="6">
        <v>42489</v>
      </c>
      <c r="BI17" s="19">
        <v>43098</v>
      </c>
      <c r="BJ17" s="33">
        <f>DATEDIF(BH17,BI17,"d")</f>
        <v>609</v>
      </c>
      <c r="BK17" s="32">
        <f>BJ17/30</f>
        <v>20.3</v>
      </c>
      <c r="BL17" s="32">
        <f t="shared" si="24"/>
        <v>1.6684931506849314</v>
      </c>
      <c r="BM17" s="6">
        <v>43361</v>
      </c>
      <c r="BN17" s="33">
        <f t="shared" si="9"/>
        <v>1022</v>
      </c>
      <c r="BO17" s="32">
        <f t="shared" si="10"/>
        <v>34.06666666666667</v>
      </c>
      <c r="BP17" s="109">
        <f t="shared" si="21"/>
        <v>2.8</v>
      </c>
    </row>
    <row r="18" spans="1:68" s="50" customFormat="1" ht="118.5" customHeight="1" x14ac:dyDescent="0.25">
      <c r="A18" s="68" t="s">
        <v>64</v>
      </c>
      <c r="B18" s="30" t="s">
        <v>26</v>
      </c>
      <c r="C18" s="54" t="s">
        <v>65</v>
      </c>
      <c r="D18" s="30" t="s">
        <v>66</v>
      </c>
      <c r="E18" s="24">
        <v>42109</v>
      </c>
      <c r="F18" s="24">
        <v>42566</v>
      </c>
      <c r="G18" s="31">
        <f t="shared" si="11"/>
        <v>457</v>
      </c>
      <c r="H18" s="31">
        <f t="shared" si="12"/>
        <v>15.233333333333333</v>
      </c>
      <c r="I18" s="31">
        <f t="shared" si="17"/>
        <v>1.252054794520548</v>
      </c>
      <c r="J18" s="24">
        <v>42713</v>
      </c>
      <c r="K18" s="31">
        <f t="shared" si="0"/>
        <v>147</v>
      </c>
      <c r="L18" s="31">
        <f t="shared" si="13"/>
        <v>4.9000000000000004</v>
      </c>
      <c r="M18" s="31">
        <f t="shared" si="18"/>
        <v>0.40273972602739727</v>
      </c>
      <c r="N18" s="24">
        <v>42972</v>
      </c>
      <c r="O18" s="31">
        <f t="shared" si="1"/>
        <v>259</v>
      </c>
      <c r="P18" s="31">
        <f t="shared" si="14"/>
        <v>8.6333333333333329</v>
      </c>
      <c r="Q18" s="31">
        <f t="shared" si="2"/>
        <v>0.70958904109589038</v>
      </c>
      <c r="R18" s="31">
        <f t="shared" si="3"/>
        <v>863</v>
      </c>
      <c r="S18" s="31">
        <f t="shared" si="4"/>
        <v>28.766666666666666</v>
      </c>
      <c r="T18" s="31">
        <f t="shared" si="15"/>
        <v>2.3643835616438356</v>
      </c>
      <c r="U18" s="24" t="s">
        <v>23</v>
      </c>
      <c r="V18" s="24" t="s">
        <v>23</v>
      </c>
      <c r="W18" s="31" t="s">
        <v>23</v>
      </c>
      <c r="X18" s="31" t="s">
        <v>23</v>
      </c>
      <c r="Y18" s="31" t="s">
        <v>23</v>
      </c>
      <c r="Z18" s="24" t="s">
        <v>23</v>
      </c>
      <c r="AA18" s="24" t="s">
        <v>23</v>
      </c>
      <c r="AB18" s="24" t="s">
        <v>23</v>
      </c>
      <c r="AC18" s="24" t="s">
        <v>23</v>
      </c>
      <c r="AD18" s="34" t="s">
        <v>23</v>
      </c>
      <c r="AE18" s="31" t="s">
        <v>23</v>
      </c>
      <c r="AF18" s="31" t="s">
        <v>23</v>
      </c>
      <c r="AG18" s="24" t="s">
        <v>23</v>
      </c>
      <c r="AH18" s="24" t="s">
        <v>23</v>
      </c>
      <c r="AI18" s="24">
        <v>42664</v>
      </c>
      <c r="AJ18" s="25">
        <v>42718</v>
      </c>
      <c r="AK18" s="34">
        <f>DATEDIF(AI18,AJ18,"d")</f>
        <v>54</v>
      </c>
      <c r="AL18" s="31">
        <f t="shared" si="16"/>
        <v>1.8</v>
      </c>
      <c r="AM18" s="31">
        <f t="shared" si="5"/>
        <v>0.14794520547945206</v>
      </c>
      <c r="AN18" s="24">
        <v>41940</v>
      </c>
      <c r="AO18" s="25">
        <v>42956</v>
      </c>
      <c r="AP18" s="34">
        <f t="shared" si="25"/>
        <v>1016</v>
      </c>
      <c r="AQ18" s="31">
        <f t="shared" si="26"/>
        <v>33.866666666666667</v>
      </c>
      <c r="AR18" s="31">
        <f t="shared" si="8"/>
        <v>2.7835616438356166</v>
      </c>
      <c r="AS18" s="51">
        <v>42635</v>
      </c>
      <c r="AT18" s="51">
        <v>42971</v>
      </c>
      <c r="AU18" s="34">
        <f>DATEDIF(AS18,AT18,"d")</f>
        <v>336</v>
      </c>
      <c r="AV18" s="31">
        <f>AU18/30</f>
        <v>11.2</v>
      </c>
      <c r="AW18" s="31">
        <f>AU18/365</f>
        <v>0.92054794520547945</v>
      </c>
      <c r="AX18" s="24" t="s">
        <v>23</v>
      </c>
      <c r="AY18" s="30" t="s">
        <v>23</v>
      </c>
      <c r="AZ18" s="34" t="s">
        <v>23</v>
      </c>
      <c r="BA18" s="31" t="s">
        <v>23</v>
      </c>
      <c r="BB18" s="31" t="s">
        <v>23</v>
      </c>
      <c r="BC18" s="30" t="s">
        <v>23</v>
      </c>
      <c r="BD18" s="24" t="s">
        <v>23</v>
      </c>
      <c r="BE18" s="34" t="s">
        <v>23</v>
      </c>
      <c r="BF18" s="31" t="s">
        <v>23</v>
      </c>
      <c r="BG18" s="31" t="s">
        <v>23</v>
      </c>
      <c r="BH18" s="24">
        <v>42328</v>
      </c>
      <c r="BI18" s="24">
        <v>42972</v>
      </c>
      <c r="BJ18" s="34">
        <f t="shared" si="22"/>
        <v>644</v>
      </c>
      <c r="BK18" s="31">
        <f t="shared" si="23"/>
        <v>21.466666666666665</v>
      </c>
      <c r="BL18" s="31">
        <f t="shared" si="24"/>
        <v>1.7643835616438357</v>
      </c>
      <c r="BM18" s="24">
        <v>42972</v>
      </c>
      <c r="BN18" s="34">
        <f t="shared" si="9"/>
        <v>863</v>
      </c>
      <c r="BO18" s="31">
        <f t="shared" si="10"/>
        <v>28.766666666666666</v>
      </c>
      <c r="BP18" s="109">
        <f t="shared" si="21"/>
        <v>2.3643835616438356</v>
      </c>
    </row>
    <row r="19" spans="1:68" s="49" customFormat="1" ht="65.25" customHeight="1" x14ac:dyDescent="0.2">
      <c r="A19" s="66" t="s">
        <v>67</v>
      </c>
      <c r="B19" s="5" t="s">
        <v>26</v>
      </c>
      <c r="C19" s="56" t="s">
        <v>68</v>
      </c>
      <c r="D19" s="5" t="s">
        <v>69</v>
      </c>
      <c r="E19" s="6">
        <v>42024</v>
      </c>
      <c r="F19" s="6">
        <v>42573</v>
      </c>
      <c r="G19" s="32">
        <f t="shared" si="11"/>
        <v>549</v>
      </c>
      <c r="H19" s="32">
        <f t="shared" si="12"/>
        <v>18.3</v>
      </c>
      <c r="I19" s="32">
        <f t="shared" si="17"/>
        <v>1.5041095890410958</v>
      </c>
      <c r="J19" s="6">
        <v>42839</v>
      </c>
      <c r="K19" s="32">
        <f t="shared" si="0"/>
        <v>266</v>
      </c>
      <c r="L19" s="32">
        <f t="shared" si="13"/>
        <v>8.8666666666666671</v>
      </c>
      <c r="M19" s="32">
        <f t="shared" si="18"/>
        <v>0.72876712328767124</v>
      </c>
      <c r="N19" s="6">
        <v>43119</v>
      </c>
      <c r="O19" s="32">
        <f t="shared" si="1"/>
        <v>280</v>
      </c>
      <c r="P19" s="32">
        <f t="shared" si="14"/>
        <v>9.3333333333333339</v>
      </c>
      <c r="Q19" s="32">
        <f t="shared" si="2"/>
        <v>0.76712328767123283</v>
      </c>
      <c r="R19" s="32">
        <f t="shared" si="3"/>
        <v>1095</v>
      </c>
      <c r="S19" s="32">
        <f t="shared" si="4"/>
        <v>36.5</v>
      </c>
      <c r="T19" s="32">
        <f t="shared" si="15"/>
        <v>3</v>
      </c>
      <c r="U19" s="11" t="s">
        <v>23</v>
      </c>
      <c r="V19" s="11" t="s">
        <v>23</v>
      </c>
      <c r="W19" s="32" t="s">
        <v>23</v>
      </c>
      <c r="X19" s="32" t="s">
        <v>23</v>
      </c>
      <c r="Y19" s="32" t="s">
        <v>23</v>
      </c>
      <c r="Z19" s="6">
        <v>41863</v>
      </c>
      <c r="AA19" s="6">
        <v>41900</v>
      </c>
      <c r="AB19" s="11" t="s">
        <v>23</v>
      </c>
      <c r="AC19" s="11" t="s">
        <v>23</v>
      </c>
      <c r="AD19" s="33">
        <f>DATEDIF(Z19,AA19,"d")</f>
        <v>37</v>
      </c>
      <c r="AE19" s="32">
        <f>AD19/30</f>
        <v>1.2333333333333334</v>
      </c>
      <c r="AF19" s="32">
        <f>AD19/365</f>
        <v>0.10136986301369863</v>
      </c>
      <c r="AG19" s="11">
        <v>41863</v>
      </c>
      <c r="AH19" s="6" t="s">
        <v>23</v>
      </c>
      <c r="AI19" s="6">
        <v>42930</v>
      </c>
      <c r="AJ19" s="11">
        <v>43068</v>
      </c>
      <c r="AK19" s="33">
        <f>DATEDIF(AI19,AJ19,"d")</f>
        <v>138</v>
      </c>
      <c r="AL19" s="32">
        <f t="shared" si="16"/>
        <v>4.5999999999999996</v>
      </c>
      <c r="AM19" s="32">
        <f t="shared" si="5"/>
        <v>0.37808219178082192</v>
      </c>
      <c r="AN19" s="6">
        <v>41872</v>
      </c>
      <c r="AO19" s="19" t="s">
        <v>23</v>
      </c>
      <c r="AP19" s="33" t="s">
        <v>23</v>
      </c>
      <c r="AQ19" s="32" t="s">
        <v>23</v>
      </c>
      <c r="AR19" s="32" t="s">
        <v>23</v>
      </c>
      <c r="AS19" s="6">
        <v>42405</v>
      </c>
      <c r="AT19" s="6">
        <v>42773</v>
      </c>
      <c r="AU19" s="33">
        <f t="shared" si="28"/>
        <v>368</v>
      </c>
      <c r="AV19" s="32">
        <f t="shared" si="27"/>
        <v>12.266666666666667</v>
      </c>
      <c r="AW19" s="32">
        <f>AU19/365</f>
        <v>1.0082191780821919</v>
      </c>
      <c r="AX19" s="6" t="s">
        <v>23</v>
      </c>
      <c r="AY19" s="5" t="s">
        <v>23</v>
      </c>
      <c r="AZ19" s="33" t="s">
        <v>23</v>
      </c>
      <c r="BA19" s="32" t="s">
        <v>23</v>
      </c>
      <c r="BB19" s="32" t="s">
        <v>23</v>
      </c>
      <c r="BC19" s="5" t="s">
        <v>23</v>
      </c>
      <c r="BD19" s="6" t="s">
        <v>23</v>
      </c>
      <c r="BE19" s="33" t="s">
        <v>23</v>
      </c>
      <c r="BF19" s="32" t="s">
        <v>23</v>
      </c>
      <c r="BG19" s="32" t="s">
        <v>23</v>
      </c>
      <c r="BH19" s="6">
        <v>42271</v>
      </c>
      <c r="BI19" s="6">
        <v>43119</v>
      </c>
      <c r="BJ19" s="33">
        <f t="shared" si="22"/>
        <v>848</v>
      </c>
      <c r="BK19" s="32">
        <f t="shared" si="23"/>
        <v>28.266666666666666</v>
      </c>
      <c r="BL19" s="32">
        <f t="shared" si="24"/>
        <v>2.3232876712328765</v>
      </c>
      <c r="BM19" s="6">
        <v>43119</v>
      </c>
      <c r="BN19" s="33">
        <f t="shared" si="9"/>
        <v>1095</v>
      </c>
      <c r="BO19" s="32">
        <f t="shared" si="10"/>
        <v>36.5</v>
      </c>
      <c r="BP19" s="109">
        <f t="shared" si="21"/>
        <v>3</v>
      </c>
    </row>
    <row r="20" spans="1:68" s="50" customFormat="1" ht="163.5" customHeight="1" x14ac:dyDescent="0.25">
      <c r="A20" s="68" t="s">
        <v>116</v>
      </c>
      <c r="B20" s="30" t="s">
        <v>26</v>
      </c>
      <c r="C20" s="54" t="s">
        <v>117</v>
      </c>
      <c r="D20" s="30" t="s">
        <v>118</v>
      </c>
      <c r="E20" s="24">
        <v>42265</v>
      </c>
      <c r="F20" s="24">
        <v>43273</v>
      </c>
      <c r="G20" s="31">
        <f t="shared" si="11"/>
        <v>1008</v>
      </c>
      <c r="H20" s="31">
        <f t="shared" si="12"/>
        <v>33.6</v>
      </c>
      <c r="I20" s="31">
        <f t="shared" si="17"/>
        <v>2.7616438356164386</v>
      </c>
      <c r="J20" s="24">
        <v>43395</v>
      </c>
      <c r="K20" s="31">
        <f t="shared" si="0"/>
        <v>122</v>
      </c>
      <c r="L20" s="31">
        <f t="shared" si="13"/>
        <v>4.0666666666666664</v>
      </c>
      <c r="M20" s="31">
        <f t="shared" si="18"/>
        <v>0.33424657534246577</v>
      </c>
      <c r="N20" s="24">
        <v>43517</v>
      </c>
      <c r="O20" s="31">
        <f t="shared" si="1"/>
        <v>122</v>
      </c>
      <c r="P20" s="31">
        <f t="shared" si="14"/>
        <v>4.0666666666666664</v>
      </c>
      <c r="Q20" s="31">
        <f t="shared" si="2"/>
        <v>0.33424657534246577</v>
      </c>
      <c r="R20" s="31">
        <f t="shared" si="3"/>
        <v>1252</v>
      </c>
      <c r="S20" s="31">
        <f t="shared" si="4"/>
        <v>41.733333333333334</v>
      </c>
      <c r="T20" s="31">
        <f t="shared" si="15"/>
        <v>3.43013698630137</v>
      </c>
      <c r="U20" s="25">
        <v>43273</v>
      </c>
      <c r="V20" s="25">
        <v>43325</v>
      </c>
      <c r="W20" s="31">
        <f>DATEDIF(U20,V20,"d")</f>
        <v>52</v>
      </c>
      <c r="X20" s="31">
        <f>W20/30</f>
        <v>1.7333333333333334</v>
      </c>
      <c r="Y20" s="31">
        <f>W20/365</f>
        <v>0.14246575342465753</v>
      </c>
      <c r="Z20" s="30" t="s">
        <v>23</v>
      </c>
      <c r="AA20" s="30" t="s">
        <v>23</v>
      </c>
      <c r="AB20" s="25">
        <v>43291</v>
      </c>
      <c r="AC20" s="25">
        <v>43504</v>
      </c>
      <c r="AD20" s="34">
        <f>DATEDIF(AB20,AC20,"d")</f>
        <v>213</v>
      </c>
      <c r="AE20" s="31">
        <f>AD20/30</f>
        <v>7.1</v>
      </c>
      <c r="AF20" s="31">
        <f>AD20/365</f>
        <v>0.58356164383561648</v>
      </c>
      <c r="AG20" s="24" t="s">
        <v>23</v>
      </c>
      <c r="AH20" s="24" t="s">
        <v>23</v>
      </c>
      <c r="AI20" s="25" t="s">
        <v>23</v>
      </c>
      <c r="AJ20" s="25" t="s">
        <v>23</v>
      </c>
      <c r="AK20" s="34" t="s">
        <v>23</v>
      </c>
      <c r="AL20" s="31" t="s">
        <v>23</v>
      </c>
      <c r="AM20" s="31" t="s">
        <v>23</v>
      </c>
      <c r="AN20" s="24">
        <v>42251</v>
      </c>
      <c r="AO20" s="25">
        <v>43517</v>
      </c>
      <c r="AP20" s="34">
        <f t="shared" ref="AP20" si="29">DATEDIF(AN20,AO20,"d")</f>
        <v>1266</v>
      </c>
      <c r="AQ20" s="31">
        <f t="shared" ref="AQ20" si="30">AP20/30</f>
        <v>42.2</v>
      </c>
      <c r="AR20" s="31">
        <f>AP20/365</f>
        <v>3.4684931506849317</v>
      </c>
      <c r="AS20" s="25">
        <v>43060</v>
      </c>
      <c r="AT20" s="24">
        <v>43511</v>
      </c>
      <c r="AU20" s="34">
        <f t="shared" si="28"/>
        <v>451</v>
      </c>
      <c r="AV20" s="31">
        <f t="shared" si="27"/>
        <v>15.033333333333333</v>
      </c>
      <c r="AW20" s="31">
        <f>AU20/365</f>
        <v>1.2356164383561643</v>
      </c>
      <c r="AX20" s="24" t="s">
        <v>23</v>
      </c>
      <c r="AY20" s="30" t="s">
        <v>23</v>
      </c>
      <c r="AZ20" s="34" t="s">
        <v>23</v>
      </c>
      <c r="BA20" s="31" t="s">
        <v>23</v>
      </c>
      <c r="BB20" s="31" t="s">
        <v>23</v>
      </c>
      <c r="BC20" s="24" t="s">
        <v>23</v>
      </c>
      <c r="BD20" s="24" t="s">
        <v>23</v>
      </c>
      <c r="BE20" s="34" t="s">
        <v>23</v>
      </c>
      <c r="BF20" s="31" t="s">
        <v>23</v>
      </c>
      <c r="BG20" s="31" t="s">
        <v>23</v>
      </c>
      <c r="BH20" s="25">
        <v>42251</v>
      </c>
      <c r="BI20" s="24">
        <v>43517</v>
      </c>
      <c r="BJ20" s="34">
        <f>DATEDIF(BH20,BI20,"d")</f>
        <v>1266</v>
      </c>
      <c r="BK20" s="31">
        <f>BJ20/30</f>
        <v>42.2</v>
      </c>
      <c r="BL20" s="31">
        <f t="shared" si="24"/>
        <v>3.4684931506849317</v>
      </c>
      <c r="BM20" s="24">
        <v>43517</v>
      </c>
      <c r="BN20" s="34">
        <f t="shared" si="9"/>
        <v>1252</v>
      </c>
      <c r="BO20" s="31">
        <f t="shared" si="10"/>
        <v>41.733333333333334</v>
      </c>
      <c r="BP20" s="37">
        <f t="shared" si="21"/>
        <v>3.43013698630137</v>
      </c>
    </row>
    <row r="21" spans="1:68" ht="81" customHeight="1" x14ac:dyDescent="0.2">
      <c r="A21" s="67" t="s">
        <v>70</v>
      </c>
      <c r="B21" s="8" t="s">
        <v>26</v>
      </c>
      <c r="C21" s="53" t="s">
        <v>71</v>
      </c>
      <c r="D21" s="8" t="s">
        <v>72</v>
      </c>
      <c r="E21" s="7">
        <v>41128</v>
      </c>
      <c r="F21" s="7">
        <v>41579</v>
      </c>
      <c r="G21" s="32">
        <f t="shared" si="11"/>
        <v>451</v>
      </c>
      <c r="H21" s="32">
        <f t="shared" si="12"/>
        <v>15.033333333333333</v>
      </c>
      <c r="I21" s="32">
        <f t="shared" si="17"/>
        <v>1.2356164383561643</v>
      </c>
      <c r="J21" s="7">
        <v>41733</v>
      </c>
      <c r="K21" s="32">
        <f t="shared" si="0"/>
        <v>154</v>
      </c>
      <c r="L21" s="32">
        <f t="shared" si="13"/>
        <v>5.1333333333333337</v>
      </c>
      <c r="M21" s="32">
        <f t="shared" si="18"/>
        <v>0.42191780821917807</v>
      </c>
      <c r="N21" s="7">
        <v>41796</v>
      </c>
      <c r="O21" s="32">
        <f t="shared" si="1"/>
        <v>63</v>
      </c>
      <c r="P21" s="32">
        <f t="shared" si="14"/>
        <v>2.1</v>
      </c>
      <c r="Q21" s="32">
        <f t="shared" si="2"/>
        <v>0.17260273972602741</v>
      </c>
      <c r="R21" s="32">
        <f t="shared" si="3"/>
        <v>668</v>
      </c>
      <c r="S21" s="32">
        <f t="shared" si="4"/>
        <v>22.266666666666666</v>
      </c>
      <c r="T21" s="32">
        <f t="shared" si="15"/>
        <v>1.8301369863013699</v>
      </c>
      <c r="U21" s="8" t="s">
        <v>23</v>
      </c>
      <c r="V21" s="8" t="s">
        <v>23</v>
      </c>
      <c r="W21" s="32" t="s">
        <v>23</v>
      </c>
      <c r="X21" s="32" t="s">
        <v>23</v>
      </c>
      <c r="Y21" s="32" t="s">
        <v>23</v>
      </c>
      <c r="Z21" s="8" t="s">
        <v>23</v>
      </c>
      <c r="AA21" s="8" t="s">
        <v>23</v>
      </c>
      <c r="AB21" s="8" t="s">
        <v>23</v>
      </c>
      <c r="AC21" s="8" t="s">
        <v>23</v>
      </c>
      <c r="AD21" s="33" t="s">
        <v>23</v>
      </c>
      <c r="AE21" s="33" t="s">
        <v>23</v>
      </c>
      <c r="AF21" s="32" t="s">
        <v>23</v>
      </c>
      <c r="AG21" s="8" t="s">
        <v>23</v>
      </c>
      <c r="AH21" s="8" t="s">
        <v>23</v>
      </c>
      <c r="AI21" s="4">
        <v>41409</v>
      </c>
      <c r="AJ21" s="4">
        <v>41744</v>
      </c>
      <c r="AK21" s="33">
        <f>DATEDIF(AI21,AJ21,"d")</f>
        <v>335</v>
      </c>
      <c r="AL21" s="32">
        <f t="shared" si="16"/>
        <v>11.166666666666666</v>
      </c>
      <c r="AM21" s="32">
        <f>AK21/365</f>
        <v>0.9178082191780822</v>
      </c>
      <c r="AN21" s="7">
        <v>41409</v>
      </c>
      <c r="AO21" s="7">
        <v>41506</v>
      </c>
      <c r="AP21" s="33">
        <f t="shared" si="25"/>
        <v>97</v>
      </c>
      <c r="AQ21" s="32">
        <f t="shared" si="26"/>
        <v>3.2333333333333334</v>
      </c>
      <c r="AR21" s="32">
        <f>AP21/365</f>
        <v>0.26575342465753427</v>
      </c>
      <c r="AS21" s="4">
        <v>41501</v>
      </c>
      <c r="AT21" s="4">
        <v>41744</v>
      </c>
      <c r="AU21" s="33">
        <f t="shared" si="28"/>
        <v>243</v>
      </c>
      <c r="AV21" s="32">
        <f t="shared" si="27"/>
        <v>8.1</v>
      </c>
      <c r="AW21" s="32">
        <f>AU21/365</f>
        <v>0.66575342465753429</v>
      </c>
      <c r="AX21" s="8" t="s">
        <v>23</v>
      </c>
      <c r="AY21" s="8" t="s">
        <v>23</v>
      </c>
      <c r="AZ21" s="33" t="s">
        <v>23</v>
      </c>
      <c r="BA21" s="33" t="s">
        <v>23</v>
      </c>
      <c r="BB21" s="32" t="s">
        <v>23</v>
      </c>
      <c r="BC21" s="4">
        <v>41501</v>
      </c>
      <c r="BD21" s="7">
        <v>41796</v>
      </c>
      <c r="BE21" s="33">
        <f>DATEDIF(BC21,BD21,"d")</f>
        <v>295</v>
      </c>
      <c r="BF21" s="32">
        <f>BE21/30</f>
        <v>9.8333333333333339</v>
      </c>
      <c r="BG21" s="32">
        <f>BE21/365</f>
        <v>0.80821917808219179</v>
      </c>
      <c r="BH21" s="7">
        <v>41312</v>
      </c>
      <c r="BI21" s="7">
        <v>41796</v>
      </c>
      <c r="BJ21" s="33">
        <f t="shared" si="22"/>
        <v>484</v>
      </c>
      <c r="BK21" s="32">
        <f t="shared" si="23"/>
        <v>16.133333333333333</v>
      </c>
      <c r="BL21" s="32">
        <f t="shared" si="24"/>
        <v>1.3260273972602741</v>
      </c>
      <c r="BM21" s="6">
        <v>41796</v>
      </c>
      <c r="BN21" s="33">
        <f t="shared" si="9"/>
        <v>668</v>
      </c>
      <c r="BO21" s="32">
        <f t="shared" si="10"/>
        <v>22.266666666666666</v>
      </c>
      <c r="BP21" s="109">
        <f t="shared" si="21"/>
        <v>1.8301369863013699</v>
      </c>
    </row>
    <row r="22" spans="1:68" ht="95.25" customHeight="1" thickBot="1" x14ac:dyDescent="0.25">
      <c r="A22" s="70" t="s">
        <v>115</v>
      </c>
      <c r="B22" s="29" t="s">
        <v>26</v>
      </c>
      <c r="C22" s="28" t="s">
        <v>73</v>
      </c>
      <c r="D22" s="110" t="s">
        <v>74</v>
      </c>
      <c r="E22" s="111">
        <v>40386</v>
      </c>
      <c r="F22" s="111">
        <v>40802</v>
      </c>
      <c r="G22" s="36">
        <f t="shared" si="11"/>
        <v>416</v>
      </c>
      <c r="H22" s="36">
        <f t="shared" si="12"/>
        <v>13.866666666666667</v>
      </c>
      <c r="I22" s="36">
        <f t="shared" si="17"/>
        <v>1.1397260273972603</v>
      </c>
      <c r="J22" s="111">
        <v>40991</v>
      </c>
      <c r="K22" s="36">
        <f t="shared" si="0"/>
        <v>189</v>
      </c>
      <c r="L22" s="36">
        <f t="shared" si="13"/>
        <v>6.3</v>
      </c>
      <c r="M22" s="36">
        <f t="shared" si="18"/>
        <v>0.51780821917808217</v>
      </c>
      <c r="N22" s="111">
        <v>41050</v>
      </c>
      <c r="O22" s="36">
        <f t="shared" si="1"/>
        <v>59</v>
      </c>
      <c r="P22" s="36">
        <f t="shared" si="14"/>
        <v>1.9666666666666666</v>
      </c>
      <c r="Q22" s="36">
        <f t="shared" si="2"/>
        <v>0.16164383561643836</v>
      </c>
      <c r="R22" s="36">
        <f t="shared" si="3"/>
        <v>664</v>
      </c>
      <c r="S22" s="36">
        <f t="shared" si="4"/>
        <v>22.133333333333333</v>
      </c>
      <c r="T22" s="36">
        <f t="shared" si="15"/>
        <v>1.8191780821917809</v>
      </c>
      <c r="U22" s="112" t="s">
        <v>23</v>
      </c>
      <c r="V22" s="112" t="s">
        <v>23</v>
      </c>
      <c r="W22" s="36" t="s">
        <v>23</v>
      </c>
      <c r="X22" s="36" t="s">
        <v>23</v>
      </c>
      <c r="Y22" s="36" t="s">
        <v>23</v>
      </c>
      <c r="Z22" s="111" t="s">
        <v>23</v>
      </c>
      <c r="AA22" s="111" t="s">
        <v>23</v>
      </c>
      <c r="AB22" s="112">
        <v>40987</v>
      </c>
      <c r="AC22" s="112">
        <v>41037</v>
      </c>
      <c r="AD22" s="113">
        <f>DATEDIF(AB22,AC22,"d")</f>
        <v>50</v>
      </c>
      <c r="AE22" s="36">
        <f>AD22/30</f>
        <v>1.6666666666666667</v>
      </c>
      <c r="AF22" s="36">
        <f>AD22/365</f>
        <v>0.13698630136986301</v>
      </c>
      <c r="AG22" s="112">
        <v>40795</v>
      </c>
      <c r="AH22" s="112">
        <v>40847</v>
      </c>
      <c r="AI22" s="114" t="s">
        <v>23</v>
      </c>
      <c r="AJ22" s="114" t="s">
        <v>23</v>
      </c>
      <c r="AK22" s="35">
        <f>DATEDIF(AG22,AH22,"d")</f>
        <v>52</v>
      </c>
      <c r="AL22" s="36">
        <f t="shared" si="16"/>
        <v>1.7333333333333334</v>
      </c>
      <c r="AM22" s="36">
        <f>AK22/365</f>
        <v>0.14246575342465753</v>
      </c>
      <c r="AN22" s="112">
        <v>40375</v>
      </c>
      <c r="AO22" s="112">
        <v>41135</v>
      </c>
      <c r="AP22" s="35">
        <f t="shared" si="25"/>
        <v>760</v>
      </c>
      <c r="AQ22" s="36">
        <f t="shared" si="26"/>
        <v>25.333333333333332</v>
      </c>
      <c r="AR22" s="36">
        <f>AP22/365</f>
        <v>2.0821917808219177</v>
      </c>
      <c r="AS22" s="112">
        <v>40717</v>
      </c>
      <c r="AT22" s="111">
        <v>40802</v>
      </c>
      <c r="AU22" s="35">
        <f>DATEDIF(AS22,AT22,"d")</f>
        <v>85</v>
      </c>
      <c r="AV22" s="36">
        <f t="shared" si="27"/>
        <v>2.8333333333333335</v>
      </c>
      <c r="AW22" s="36">
        <f>AU22/365</f>
        <v>0.23287671232876711</v>
      </c>
      <c r="AX22" s="110" t="s">
        <v>23</v>
      </c>
      <c r="AY22" s="110" t="s">
        <v>23</v>
      </c>
      <c r="AZ22" s="35" t="s">
        <v>23</v>
      </c>
      <c r="BA22" s="35" t="s">
        <v>23</v>
      </c>
      <c r="BB22" s="36" t="s">
        <v>23</v>
      </c>
      <c r="BC22" s="110" t="s">
        <v>23</v>
      </c>
      <c r="BD22" s="110" t="s">
        <v>23</v>
      </c>
      <c r="BE22" s="35" t="s">
        <v>23</v>
      </c>
      <c r="BF22" s="36" t="s">
        <v>23</v>
      </c>
      <c r="BG22" s="36" t="s">
        <v>23</v>
      </c>
      <c r="BH22" s="111">
        <v>40532</v>
      </c>
      <c r="BI22" s="111">
        <v>41050</v>
      </c>
      <c r="BJ22" s="35">
        <f t="shared" si="22"/>
        <v>518</v>
      </c>
      <c r="BK22" s="36">
        <f t="shared" si="23"/>
        <v>17.266666666666666</v>
      </c>
      <c r="BL22" s="36">
        <f t="shared" si="24"/>
        <v>1.4191780821917808</v>
      </c>
      <c r="BM22" s="115">
        <v>41135</v>
      </c>
      <c r="BN22" s="35">
        <f t="shared" si="9"/>
        <v>749</v>
      </c>
      <c r="BO22" s="36">
        <f t="shared" si="10"/>
        <v>24.966666666666665</v>
      </c>
      <c r="BP22" s="116">
        <f>BN22/365</f>
        <v>2.0520547945205481</v>
      </c>
    </row>
    <row r="23" spans="1:68" ht="95.25" customHeight="1" thickBot="1" x14ac:dyDescent="0.25">
      <c r="A23" s="145" t="s">
        <v>146</v>
      </c>
      <c r="B23" s="92"/>
      <c r="C23" s="93"/>
      <c r="D23" s="92"/>
      <c r="E23" s="86"/>
      <c r="F23" s="12"/>
      <c r="G23" s="121" t="s">
        <v>75</v>
      </c>
      <c r="H23" s="73" t="s">
        <v>76</v>
      </c>
      <c r="I23" s="74" t="s">
        <v>77</v>
      </c>
      <c r="J23" s="13"/>
      <c r="K23" s="121" t="s">
        <v>75</v>
      </c>
      <c r="L23" s="73" t="s">
        <v>76</v>
      </c>
      <c r="M23" s="74" t="s">
        <v>77</v>
      </c>
      <c r="N23" s="13"/>
      <c r="O23" s="121" t="s">
        <v>75</v>
      </c>
      <c r="P23" s="73" t="s">
        <v>76</v>
      </c>
      <c r="Q23" s="74" t="s">
        <v>77</v>
      </c>
      <c r="R23" s="122"/>
      <c r="S23" s="73" t="s">
        <v>79</v>
      </c>
      <c r="T23" s="99" t="s">
        <v>77</v>
      </c>
      <c r="U23" s="85"/>
      <c r="V23" s="85"/>
      <c r="W23" s="121" t="s">
        <v>75</v>
      </c>
      <c r="X23" s="73" t="s">
        <v>76</v>
      </c>
      <c r="Y23" s="74" t="s">
        <v>77</v>
      </c>
      <c r="Z23" s="86"/>
      <c r="AA23" s="86"/>
      <c r="AB23" s="85"/>
      <c r="AC23" s="85"/>
      <c r="AD23" s="121" t="s">
        <v>75</v>
      </c>
      <c r="AE23" s="73" t="s">
        <v>76</v>
      </c>
      <c r="AF23" s="74" t="s">
        <v>77</v>
      </c>
      <c r="AG23" s="85"/>
      <c r="AH23" s="85"/>
      <c r="AI23" s="93"/>
      <c r="AJ23" s="93"/>
      <c r="AK23" s="121" t="s">
        <v>75</v>
      </c>
      <c r="AL23" s="73" t="s">
        <v>76</v>
      </c>
      <c r="AM23" s="74" t="s">
        <v>77</v>
      </c>
      <c r="AN23" s="85"/>
      <c r="AO23" s="85"/>
      <c r="AP23" s="121" t="s">
        <v>75</v>
      </c>
      <c r="AQ23" s="73" t="s">
        <v>76</v>
      </c>
      <c r="AR23" s="74" t="s">
        <v>77</v>
      </c>
      <c r="AS23" s="85"/>
      <c r="AT23" s="86"/>
      <c r="AU23" s="121" t="s">
        <v>75</v>
      </c>
      <c r="AV23" s="73" t="s">
        <v>76</v>
      </c>
      <c r="AW23" s="74" t="s">
        <v>77</v>
      </c>
      <c r="AX23" s="92"/>
      <c r="AY23" s="92"/>
      <c r="AZ23" s="121" t="s">
        <v>75</v>
      </c>
      <c r="BA23" s="73" t="s">
        <v>76</v>
      </c>
      <c r="BB23" s="74" t="s">
        <v>77</v>
      </c>
      <c r="BC23" s="92"/>
      <c r="BD23" s="92"/>
      <c r="BE23" s="121" t="s">
        <v>75</v>
      </c>
      <c r="BF23" s="73" t="s">
        <v>76</v>
      </c>
      <c r="BG23" s="74" t="s">
        <v>77</v>
      </c>
      <c r="BH23" s="86"/>
      <c r="BI23" s="86"/>
      <c r="BJ23" s="121" t="s">
        <v>75</v>
      </c>
      <c r="BK23" s="73" t="s">
        <v>76</v>
      </c>
      <c r="BL23" s="74" t="s">
        <v>77</v>
      </c>
      <c r="BM23" s="82"/>
      <c r="BN23" s="121" t="s">
        <v>75</v>
      </c>
      <c r="BO23" s="73" t="s">
        <v>76</v>
      </c>
      <c r="BP23" s="74" t="s">
        <v>77</v>
      </c>
    </row>
    <row r="24" spans="1:68" ht="68.25" customHeight="1" x14ac:dyDescent="0.2">
      <c r="A24" s="52"/>
      <c r="E24" s="12"/>
      <c r="F24" s="38" t="s">
        <v>80</v>
      </c>
      <c r="G24" s="84">
        <f>AVERAGE(G3:G22)</f>
        <v>593.04999999999995</v>
      </c>
      <c r="H24" s="95">
        <f>AVERAGE(H3:H22)</f>
        <v>19.768333333333338</v>
      </c>
      <c r="I24" s="96">
        <f>AVERAGE(I3:I22)</f>
        <v>1.624794520547945</v>
      </c>
      <c r="J24" s="39" t="s">
        <v>81</v>
      </c>
      <c r="K24" s="47">
        <f>AVERAGE(K3:K22)</f>
        <v>202</v>
      </c>
      <c r="L24" s="75">
        <f>AVERAGE(L3:L22)</f>
        <v>6.7333333333333343</v>
      </c>
      <c r="M24" s="45">
        <f>AVERAGE(M3:M22)</f>
        <v>0.55342465753424652</v>
      </c>
      <c r="N24" s="39" t="s">
        <v>143</v>
      </c>
      <c r="O24" s="47">
        <f>AVERAGE(O3:O22)</f>
        <v>104</v>
      </c>
      <c r="P24" s="75">
        <f>AVERAGE(P3:P22)</f>
        <v>3.4666666666666663</v>
      </c>
      <c r="Q24" s="43">
        <f>AVERAGE(Q3:Q22)</f>
        <v>0.28493150684931506</v>
      </c>
      <c r="R24" s="40" t="s">
        <v>82</v>
      </c>
      <c r="S24" s="47">
        <f>AVERAGE(S3:S22)</f>
        <v>29.968333333333334</v>
      </c>
      <c r="T24" s="45">
        <f>AVERAGE(T3:T22)</f>
        <v>2.4631506849315068</v>
      </c>
      <c r="U24" s="146" t="s">
        <v>109</v>
      </c>
      <c r="V24" s="147"/>
      <c r="W24" s="47">
        <f>AVERAGE(W3:W22)</f>
        <v>271.33333333333331</v>
      </c>
      <c r="X24" s="75">
        <f>AVERAGE(X3:X22)</f>
        <v>9.0444444444444443</v>
      </c>
      <c r="Y24" s="45">
        <f>AVERAGE(Y3:Y22)</f>
        <v>0.74337899543378994</v>
      </c>
      <c r="AA24" s="18"/>
      <c r="AB24" s="146" t="s">
        <v>102</v>
      </c>
      <c r="AC24" s="147"/>
      <c r="AD24" s="100">
        <f>AVERAGE(AD3:AD22)</f>
        <v>130</v>
      </c>
      <c r="AE24" s="75">
        <f>AVERAGE(AE3:AE22)</f>
        <v>4.333333333333333</v>
      </c>
      <c r="AF24" s="45">
        <f>AVERAGE(AF3:AF22)</f>
        <v>0.35616438356164387</v>
      </c>
      <c r="AH24" s="18"/>
      <c r="AI24" s="146" t="s">
        <v>101</v>
      </c>
      <c r="AJ24" s="147"/>
      <c r="AK24" s="47">
        <f>AVERAGE(AK3:AK22)</f>
        <v>182.52631578947367</v>
      </c>
      <c r="AL24" s="75">
        <f>AVERAGE(AL3:AL22)</f>
        <v>6.0842105263157906</v>
      </c>
      <c r="AM24" s="43">
        <f>AVERAGE(AM3:AM22)</f>
        <v>0.50007209805335251</v>
      </c>
      <c r="AN24" s="146" t="s">
        <v>100</v>
      </c>
      <c r="AO24" s="147"/>
      <c r="AP24" s="47">
        <f>AVERAGE(AP3:AP22)</f>
        <v>785.89473684210532</v>
      </c>
      <c r="AQ24" s="75">
        <f>AVERAGE(AQ3:AQ22)</f>
        <v>26.196491228070172</v>
      </c>
      <c r="AR24" s="45">
        <f>AVERAGE(AR3:AR22)</f>
        <v>2.1531362653208359</v>
      </c>
      <c r="AS24" s="146" t="s">
        <v>99</v>
      </c>
      <c r="AT24" s="147"/>
      <c r="AU24" s="47">
        <f>AVERAGE(AU3:AU22)</f>
        <v>714.47058823529414</v>
      </c>
      <c r="AV24" s="75">
        <f>AVERAGE(AV3:AV20)</f>
        <v>26.262222222222224</v>
      </c>
      <c r="AW24" s="45">
        <f>AVERAGE(AW3:AW20)</f>
        <v>2.1585388127853884</v>
      </c>
      <c r="AX24" s="146" t="s">
        <v>98</v>
      </c>
      <c r="AY24" s="172"/>
      <c r="AZ24" s="100">
        <f>AVERAGE(AZ3:AZ22)</f>
        <v>1250</v>
      </c>
      <c r="BA24" s="75">
        <f>AVERAGE(BA3:BA22)</f>
        <v>41.666666666666671</v>
      </c>
      <c r="BB24" s="45">
        <f>AVERAGE(BB3:BB22)</f>
        <v>3.4246575342465753</v>
      </c>
      <c r="BC24" s="146" t="s">
        <v>97</v>
      </c>
      <c r="BD24" s="147"/>
      <c r="BE24" s="47">
        <f>AVERAGE(BE3:BE22)</f>
        <v>358.33333333333331</v>
      </c>
      <c r="BF24" s="75">
        <f>AVERAGE(BF3:BF22)</f>
        <v>11.944444444444445</v>
      </c>
      <c r="BG24" s="45">
        <f>AVERAGE(BG3:BG22)</f>
        <v>0.98173515981735171</v>
      </c>
      <c r="BH24" s="146" t="s">
        <v>96</v>
      </c>
      <c r="BI24" s="147"/>
      <c r="BJ24" s="47">
        <f>AVERAGE(BJ3:BJ22)</f>
        <v>688.88888888888891</v>
      </c>
      <c r="BK24" s="75">
        <f>AVERAGE(BK3:BK22)</f>
        <v>22.962962962962958</v>
      </c>
      <c r="BL24" s="43">
        <f>AVERAGE(BL3:BL22)</f>
        <v>1.8873668188736679</v>
      </c>
      <c r="BM24" s="40" t="s">
        <v>119</v>
      </c>
      <c r="BN24" s="47">
        <f>AVERAGE(BN3:BN21)</f>
        <v>1264.1052631578948</v>
      </c>
      <c r="BO24" s="75">
        <f>AVERAGE(BO3:BO21)</f>
        <v>42.136842105263156</v>
      </c>
      <c r="BP24" s="45">
        <f>BO24/12</f>
        <v>3.5114035087719295</v>
      </c>
    </row>
    <row r="25" spans="1:68" ht="68.25" customHeight="1" x14ac:dyDescent="0.2">
      <c r="A25" s="1"/>
      <c r="E25" s="21"/>
      <c r="F25" s="79" t="s">
        <v>83</v>
      </c>
      <c r="G25" s="76">
        <f>MEDIAN(G3:G22)</f>
        <v>481.5</v>
      </c>
      <c r="H25" s="72">
        <f>MEDIAN(H3:H22)</f>
        <v>16.05</v>
      </c>
      <c r="I25" s="77">
        <f>MEDIAN(I3:I22)</f>
        <v>1.3191780821917809</v>
      </c>
      <c r="J25" s="97" t="s">
        <v>84</v>
      </c>
      <c r="K25" s="76">
        <f>MEDIAN(K3:K22)</f>
        <v>164.5</v>
      </c>
      <c r="L25" s="72">
        <f>MEDIAN(L3:L22)</f>
        <v>5.4833333333333325</v>
      </c>
      <c r="M25" s="77">
        <f>MEDIAN(M3:M22)</f>
        <v>0.4506849315068493</v>
      </c>
      <c r="N25" s="97" t="s">
        <v>85</v>
      </c>
      <c r="O25" s="76">
        <f>MEDIAN(O3:O22)</f>
        <v>78.5</v>
      </c>
      <c r="P25" s="72">
        <f>MEDIAN(P3:P22)</f>
        <v>2.6166666666666667</v>
      </c>
      <c r="Q25" s="83">
        <f>MEDIAN(Q3:Q22)</f>
        <v>0.21506849315068494</v>
      </c>
      <c r="R25" s="98" t="s">
        <v>86</v>
      </c>
      <c r="S25" s="76">
        <f>MEDIAN(S3:S22)</f>
        <v>26.1</v>
      </c>
      <c r="T25" s="77">
        <f>MEDIAN(T3:T22)</f>
        <v>2.1452054794520548</v>
      </c>
      <c r="U25" s="148" t="s">
        <v>110</v>
      </c>
      <c r="V25" s="149"/>
      <c r="W25" s="76">
        <f>MEDIAN(W3:W22)</f>
        <v>212</v>
      </c>
      <c r="X25" s="72">
        <f>MEDIAN(X3:X22)</f>
        <v>7.0666666666666664</v>
      </c>
      <c r="Y25" s="77">
        <f>MEDIAN(Y3:Y22)</f>
        <v>0.58082191780821912</v>
      </c>
      <c r="AB25" s="148" t="s">
        <v>89</v>
      </c>
      <c r="AC25" s="149"/>
      <c r="AD25" s="101">
        <f>MEDIAN(AD3:AD22)</f>
        <v>96</v>
      </c>
      <c r="AE25" s="72">
        <f>MEDIAN(AE3:AE22)</f>
        <v>3.2</v>
      </c>
      <c r="AF25" s="77">
        <f>MEDIAN(AF3:AF22)</f>
        <v>0.26301369863013696</v>
      </c>
      <c r="AG25" s="16"/>
      <c r="AH25" s="16"/>
      <c r="AI25" s="148" t="s">
        <v>90</v>
      </c>
      <c r="AJ25" s="149"/>
      <c r="AK25" s="76">
        <f>MEDIAN(AK3:AK22)</f>
        <v>102</v>
      </c>
      <c r="AL25" s="72">
        <f>MEDIAN(AL3:AL22)</f>
        <v>3.4</v>
      </c>
      <c r="AM25" s="83">
        <f>MEDIAN(AM3:AM22)</f>
        <v>0.27945205479452057</v>
      </c>
      <c r="AN25" s="148" t="s">
        <v>91</v>
      </c>
      <c r="AO25" s="149"/>
      <c r="AP25" s="76">
        <f>MEDIAN(AP3:AP22)</f>
        <v>730</v>
      </c>
      <c r="AQ25" s="72">
        <f>MEDIAN(AQ3:AQ22)</f>
        <v>24.333333333333332</v>
      </c>
      <c r="AR25" s="77">
        <f>MEDIAN(AR3:AR22)</f>
        <v>2</v>
      </c>
      <c r="AS25" s="148" t="s">
        <v>92</v>
      </c>
      <c r="AT25" s="149"/>
      <c r="AU25" s="101">
        <f>MEDIAN(AU3:AU22)</f>
        <v>503</v>
      </c>
      <c r="AV25" s="72">
        <f>MEDIAN(AV3:AV22)</f>
        <v>16.766666666666666</v>
      </c>
      <c r="AW25" s="77">
        <f>MEDIAN(AW3:AW22)</f>
        <v>1.3780821917808219</v>
      </c>
      <c r="AX25" s="148" t="s">
        <v>93</v>
      </c>
      <c r="AY25" s="173"/>
      <c r="AZ25" s="101">
        <f>MEDIAN(AZ3:AZ22)</f>
        <v>965</v>
      </c>
      <c r="BA25" s="72">
        <f>MEDIAN(BA3:BA22)</f>
        <v>32.166666666666664</v>
      </c>
      <c r="BB25" s="77">
        <f>MEDIAN(BB3:BB22)</f>
        <v>2.6438356164383561</v>
      </c>
      <c r="BC25" s="148" t="s">
        <v>94</v>
      </c>
      <c r="BD25" s="149"/>
      <c r="BE25" s="103">
        <f>MEDIAN(BE3:BE22)</f>
        <v>295</v>
      </c>
      <c r="BF25" s="94">
        <f>MEDIAN(BF3:BF22)</f>
        <v>9.8333333333333339</v>
      </c>
      <c r="BG25" s="104">
        <f>MEDIAN(BG3:BG22)</f>
        <v>0.80821917808219179</v>
      </c>
      <c r="BH25" s="148" t="s">
        <v>95</v>
      </c>
      <c r="BI25" s="149"/>
      <c r="BJ25" s="103">
        <f>MEDIAN(BJ3:BJ22)</f>
        <v>659.5</v>
      </c>
      <c r="BK25" s="94">
        <f>MEDIAN(BK3:BK22)</f>
        <v>21.983333333333334</v>
      </c>
      <c r="BL25" s="102">
        <f>MEDIAN(BL3:BL22)</f>
        <v>1.8068493150684932</v>
      </c>
      <c r="BM25" s="98" t="s">
        <v>106</v>
      </c>
      <c r="BN25" s="103">
        <f>MEDIAN(BN3:BN21)</f>
        <v>1069</v>
      </c>
      <c r="BO25" s="94">
        <f>MEDIAN(BO3:BO21)</f>
        <v>35.633333333333333</v>
      </c>
      <c r="BP25" s="77">
        <f>BO25/12</f>
        <v>2.9694444444444446</v>
      </c>
    </row>
    <row r="26" spans="1:68" ht="67.5" customHeight="1" x14ac:dyDescent="0.2">
      <c r="A26" s="1"/>
      <c r="E26" s="21"/>
      <c r="F26" s="80" t="s">
        <v>103</v>
      </c>
      <c r="G26" s="76">
        <f>_xlfn.PERCENTILE.EXC(G3:G22,0.25)</f>
        <v>424.75</v>
      </c>
      <c r="H26" s="72">
        <f>_xlfn.PERCENTILE.EXC(H3:H22,0.25)</f>
        <v>14.158333333333333</v>
      </c>
      <c r="I26" s="77">
        <f>_xlfn.PERCENTILE.EXC(I3:I22,0.25)</f>
        <v>1.1636986301369863</v>
      </c>
      <c r="J26" s="80" t="s">
        <v>103</v>
      </c>
      <c r="K26" s="76">
        <f>_xlfn.PERCENTILE.EXC(K3:K22,0.25)</f>
        <v>124.75</v>
      </c>
      <c r="L26" s="72">
        <f>_xlfn.PERCENTILE.EXC(L3:L22,0.25)</f>
        <v>4.1583333333333332</v>
      </c>
      <c r="M26" s="77">
        <f>_xlfn.PERCENTILE.EXC(M3:M22,0.25)</f>
        <v>0.34178082191780823</v>
      </c>
      <c r="N26" s="80" t="s">
        <v>103</v>
      </c>
      <c r="O26" s="76">
        <f>_xlfn.PERCENTILE.EXC(O3:O22,0.25)</f>
        <v>42.75</v>
      </c>
      <c r="P26" s="72">
        <f>_xlfn.PERCENTILE.EXC(P3:P22,0.25)</f>
        <v>1.425</v>
      </c>
      <c r="Q26" s="83">
        <f>_xlfn.PERCENTILE.EXC(Q3:Q22,0.25)</f>
        <v>0.11712328767123287</v>
      </c>
      <c r="R26" s="80" t="s">
        <v>103</v>
      </c>
      <c r="S26" s="76">
        <f>_xlfn.PERCENTILE.EXC(S3:S22,0.25)</f>
        <v>22.166666666666664</v>
      </c>
      <c r="T26" s="77">
        <f>_xlfn.PERCENTILE.EXC(T3:T22,0.25)</f>
        <v>1.8219178082191783</v>
      </c>
      <c r="U26" s="150" t="s">
        <v>103</v>
      </c>
      <c r="V26" s="151"/>
      <c r="W26" s="76">
        <f>_xlfn.PERCENTILE.EXC(W3:W22,0.25)</f>
        <v>52</v>
      </c>
      <c r="X26" s="72">
        <f>_xlfn.PERCENTILE.EXC(X3:X22,0.25)</f>
        <v>1.7333333333333334</v>
      </c>
      <c r="Y26" s="77">
        <f>_xlfn.PERCENTILE.EXC(Y3:Y22,0.25)</f>
        <v>0.14246575342465753</v>
      </c>
      <c r="AB26" s="150" t="s">
        <v>103</v>
      </c>
      <c r="AC26" s="151"/>
      <c r="AD26" s="76">
        <f>_xlfn.PERCENTILE.EXC(AD3:AD22,0.25)</f>
        <v>50</v>
      </c>
      <c r="AE26" s="72">
        <f>_xlfn.PERCENTILE.EXC(AE3:AE22,0.25)</f>
        <v>1.6666666666666667</v>
      </c>
      <c r="AF26" s="77">
        <f>_xlfn.PERCENTILE.EXC(AF3:AF22,0.25)</f>
        <v>0.13698630136986301</v>
      </c>
      <c r="AI26" s="150" t="s">
        <v>103</v>
      </c>
      <c r="AJ26" s="151"/>
      <c r="AK26" s="76">
        <f>_xlfn.PERCENTILE.EXC(AK3:AK22,0.25)</f>
        <v>46</v>
      </c>
      <c r="AL26" s="72">
        <f>_xlfn.PERCENTILE.EXC(AL3:AL22,0.25)</f>
        <v>1.5333333333333334</v>
      </c>
      <c r="AM26" s="83">
        <f>_xlfn.PERCENTILE.EXC(AM3:AM22,0.25)</f>
        <v>0.12602739726027398</v>
      </c>
      <c r="AN26" s="150" t="s">
        <v>103</v>
      </c>
      <c r="AO26" s="151"/>
      <c r="AP26" s="76">
        <f>_xlfn.PERCENTILE.EXC(AP3:AP22,0.25)</f>
        <v>416</v>
      </c>
      <c r="AQ26" s="72">
        <f>_xlfn.PERCENTILE.EXC(AQ3:AQ22,0.25)</f>
        <v>13.866666666666667</v>
      </c>
      <c r="AR26" s="77">
        <f>_xlfn.PERCENTILE.EXC(AR3:AR22,0.25)</f>
        <v>1.1397260273972603</v>
      </c>
      <c r="AS26" s="150" t="s">
        <v>103</v>
      </c>
      <c r="AT26" s="151"/>
      <c r="AU26" s="76">
        <f>_xlfn.PERCENTILE.EXC(AU3:AU22,0.25)</f>
        <v>289.5</v>
      </c>
      <c r="AV26" s="72">
        <f>_xlfn.PERCENTILE.EXC(AV3:AV22,0.25)</f>
        <v>9.6499999999999986</v>
      </c>
      <c r="AW26" s="77">
        <f>_xlfn.PERCENTILE.EXC(AW3:AW22,0.25)</f>
        <v>0.79315068493150687</v>
      </c>
      <c r="AX26" s="150" t="s">
        <v>103</v>
      </c>
      <c r="AY26" s="174"/>
      <c r="AZ26" s="76">
        <f>_xlfn.PERCENTILE.EXC(AZ3:AZ22,0.25)</f>
        <v>408.5</v>
      </c>
      <c r="BA26" s="72">
        <f>_xlfn.PERCENTILE.EXC(BA3:BA22,0.25)</f>
        <v>13.616666666666667</v>
      </c>
      <c r="BB26" s="77">
        <f>_xlfn.PERCENTILE.EXC(BB3:BB22,0.25)</f>
        <v>1.1191780821917807</v>
      </c>
      <c r="BC26" s="150" t="s">
        <v>103</v>
      </c>
      <c r="BD26" s="151"/>
      <c r="BE26" s="76">
        <f>_xlfn.PERCENTILE.EXC(BE3:BE22,0.25)</f>
        <v>261</v>
      </c>
      <c r="BF26" s="72">
        <f>_xlfn.PERCENTILE.EXC(BF3:BF22,0.25)</f>
        <v>8.6999999999999993</v>
      </c>
      <c r="BG26" s="77">
        <f>_xlfn.PERCENTILE.EXC(BG3:BG22,0.25)</f>
        <v>0.71506849315068488</v>
      </c>
      <c r="BH26" s="150" t="s">
        <v>103</v>
      </c>
      <c r="BI26" s="151"/>
      <c r="BJ26" s="76">
        <f>_xlfn.PERCENTILE.EXC(BJ3:BJ22,0.25)</f>
        <v>460</v>
      </c>
      <c r="BK26" s="72">
        <f>_xlfn.PERCENTILE.EXC(BK3:BK22,0.25)</f>
        <v>15.333333333333332</v>
      </c>
      <c r="BL26" s="83">
        <f>_xlfn.PERCENTILE.EXC(BL3:BL22,0.25)</f>
        <v>1.2602739726027399</v>
      </c>
      <c r="BM26" s="80" t="s">
        <v>103</v>
      </c>
      <c r="BN26" s="76">
        <f>_xlfn.PERCENTILE.EXC(BN3:BN21,0.25)</f>
        <v>881</v>
      </c>
      <c r="BO26" s="72">
        <f>_xlfn.PERCENTILE.EXC(BO3:BO21,0.25)</f>
        <v>29.366666666666667</v>
      </c>
      <c r="BP26" s="77">
        <f>BO26/12</f>
        <v>2.4472222222222224</v>
      </c>
    </row>
    <row r="27" spans="1:68" ht="67.5" customHeight="1" thickBot="1" x14ac:dyDescent="0.25">
      <c r="A27" s="1"/>
      <c r="E27" s="21"/>
      <c r="F27" s="81" t="s">
        <v>104</v>
      </c>
      <c r="G27" s="48">
        <f>_xlfn.PERCENTILE.EXC(G3:G22,0.75)</f>
        <v>640.75</v>
      </c>
      <c r="H27" s="78">
        <f>_xlfn.PERCENTILE.EXC(H3:H22,0.75)</f>
        <v>21.358333333333334</v>
      </c>
      <c r="I27" s="46">
        <f>_xlfn.PERCENTILE.EXC(I3:I22,0.75)</f>
        <v>1.7554794520547947</v>
      </c>
      <c r="J27" s="81" t="s">
        <v>104</v>
      </c>
      <c r="K27" s="48">
        <f>_xlfn.PERCENTILE.EXC(K3:K22,0.75)</f>
        <v>248.75</v>
      </c>
      <c r="L27" s="78">
        <f>_xlfn.PERCENTILE.EXC(L3:L22,0.75)</f>
        <v>8.2916666666666679</v>
      </c>
      <c r="M27" s="46">
        <f>_xlfn.PERCENTILE.EXC(M3:M22,0.75)</f>
        <v>0.68150684931506855</v>
      </c>
      <c r="N27" s="81" t="s">
        <v>104</v>
      </c>
      <c r="O27" s="48">
        <f>_xlfn.PERCENTILE.EXC(O3:O22,0.75)</f>
        <v>144.75</v>
      </c>
      <c r="P27" s="78">
        <f>_xlfn.PERCENTILE.EXC(P3:P22,0.75)</f>
        <v>4.8250000000000002</v>
      </c>
      <c r="Q27" s="44">
        <f>_xlfn.PERCENTILE.EXC(Q3:Q22,0.75)</f>
        <v>0.39657534246575343</v>
      </c>
      <c r="R27" s="81" t="s">
        <v>104</v>
      </c>
      <c r="S27" s="48">
        <f>_xlfn.PERCENTILE.EXC(S3:S22,0.75)</f>
        <v>33.55833333333333</v>
      </c>
      <c r="T27" s="46">
        <f>_xlfn.PERCENTILE.EXC(T3:T22,0.75)</f>
        <v>2.7582191780821921</v>
      </c>
      <c r="U27" s="152" t="s">
        <v>104</v>
      </c>
      <c r="V27" s="153"/>
      <c r="W27" s="48">
        <f>_xlfn.PERCENTILE.EXC(W3:W22,0.75)</f>
        <v>550</v>
      </c>
      <c r="X27" s="78">
        <f>_xlfn.PERCENTILE.EXC(X3:X22,0.75)</f>
        <v>18.333333333333332</v>
      </c>
      <c r="Y27" s="46">
        <f>_xlfn.PERCENTILE.EXC(Y3:Y22,0.75)</f>
        <v>1.5068493150684932</v>
      </c>
      <c r="AB27" s="152" t="s">
        <v>104</v>
      </c>
      <c r="AC27" s="153"/>
      <c r="AD27" s="48">
        <f>_xlfn.PERCENTILE.EXC(AD3:AD22,0.75)</f>
        <v>213</v>
      </c>
      <c r="AE27" s="78">
        <f>_xlfn.PERCENTILE.EXC(AE3:AE22,0.75)</f>
        <v>7.1</v>
      </c>
      <c r="AF27" s="46">
        <f>_xlfn.PERCENTILE.EXC(AF3:AF22,0.75)</f>
        <v>0.58356164383561648</v>
      </c>
      <c r="AI27" s="152" t="s">
        <v>104</v>
      </c>
      <c r="AJ27" s="153"/>
      <c r="AK27" s="48">
        <f>_xlfn.PERCENTILE.EXC(AK3:AK22,0.75)</f>
        <v>192</v>
      </c>
      <c r="AL27" s="78">
        <f>_xlfn.PERCENTILE.EXC(AL3:AL22,0.75)</f>
        <v>6.4</v>
      </c>
      <c r="AM27" s="44">
        <f>_xlfn.PERCENTILE.EXC(AM3:AM22,0.75)</f>
        <v>0.52602739726027392</v>
      </c>
      <c r="AN27" s="152" t="s">
        <v>104</v>
      </c>
      <c r="AO27" s="153"/>
      <c r="AP27" s="48">
        <f>_xlfn.PERCENTILE.EXC(AP3:AP22,0.75)</f>
        <v>1123</v>
      </c>
      <c r="AQ27" s="78">
        <f>_xlfn.PERCENTILE.EXC(AQ3:AQ22,0.75)</f>
        <v>37.43333333333333</v>
      </c>
      <c r="AR27" s="46">
        <f>_xlfn.PERCENTILE.EXC(AR3:AR22,0.75)</f>
        <v>3.0767123287671234</v>
      </c>
      <c r="AS27" s="152" t="s">
        <v>104</v>
      </c>
      <c r="AT27" s="153"/>
      <c r="AU27" s="48">
        <f>_xlfn.PERCENTILE.EXC(AU3:AU22,0.75)</f>
        <v>974</v>
      </c>
      <c r="AV27" s="78">
        <f>_xlfn.PERCENTILE.EXC(AV3:AV22,0.75)</f>
        <v>32.466666666666669</v>
      </c>
      <c r="AW27" s="46">
        <f>_xlfn.PERCENTILE.EXC(AW3:AW22,0.75)</f>
        <v>2.6684931506849314</v>
      </c>
      <c r="AX27" s="152" t="s">
        <v>104</v>
      </c>
      <c r="AY27" s="175"/>
      <c r="AZ27" s="48">
        <f>_xlfn.PERCENTILE.EXC(AZ3:AZ22,0.75)</f>
        <v>2234</v>
      </c>
      <c r="BA27" s="78">
        <f>_xlfn.PERCENTILE.EXC(BA3:BA22,0.75)</f>
        <v>74.466666666666669</v>
      </c>
      <c r="BB27" s="46">
        <f>_xlfn.PERCENTILE.EXC(BB3:BB22,0.75)</f>
        <v>6.1205479452054794</v>
      </c>
      <c r="BC27" s="152" t="s">
        <v>104</v>
      </c>
      <c r="BD27" s="153"/>
      <c r="BE27" s="48">
        <f>_xlfn.PERCENTILE.EXC(BE3:BE22,0.75)</f>
        <v>519</v>
      </c>
      <c r="BF27" s="78">
        <f>_xlfn.PERCENTILE.EXC(BF3:BF22,0.75)</f>
        <v>17.3</v>
      </c>
      <c r="BG27" s="46">
        <f>_xlfn.PERCENTILE.EXC(BG3:BG22,0.75)</f>
        <v>1.4219178082191781</v>
      </c>
      <c r="BH27" s="152" t="s">
        <v>104</v>
      </c>
      <c r="BI27" s="153"/>
      <c r="BJ27" s="48">
        <f>_xlfn.PERCENTILE.EXC(BJ3:BJ22,0.75)</f>
        <v>768.5</v>
      </c>
      <c r="BK27" s="78">
        <f>_xlfn.PERCENTILE.EXC(BK3:BK22,0.75)</f>
        <v>25.616666666666667</v>
      </c>
      <c r="BL27" s="44">
        <f>_xlfn.PERCENTILE.EXC(BL3:BL22,0.75)</f>
        <v>2.1054794520547944</v>
      </c>
      <c r="BM27" s="81" t="s">
        <v>104</v>
      </c>
      <c r="BN27" s="48">
        <f>_xlfn.PERCENTILE.EXC(BN3:BN21,0.75)</f>
        <v>1281</v>
      </c>
      <c r="BO27" s="78">
        <f>_xlfn.PERCENTILE.EXC(BO3:BO21,0.75)</f>
        <v>42.7</v>
      </c>
      <c r="BP27" s="46">
        <f>BO27/12</f>
        <v>3.5583333333333336</v>
      </c>
    </row>
    <row r="28" spans="1:68" ht="67.5" customHeight="1" x14ac:dyDescent="0.2">
      <c r="A28" s="1"/>
      <c r="E28" s="21"/>
    </row>
    <row r="29" spans="1:68" ht="20.25" x14ac:dyDescent="0.2">
      <c r="A29" s="1"/>
      <c r="E29" s="21"/>
      <c r="J29" s="17"/>
      <c r="K29" s="15"/>
      <c r="L29" s="15"/>
      <c r="M29" s="15"/>
      <c r="N29" s="15"/>
      <c r="O29" s="15"/>
      <c r="P29" s="15"/>
      <c r="Q29" s="15"/>
      <c r="R29" s="15"/>
      <c r="S29" s="15"/>
      <c r="T29" s="15"/>
      <c r="AV29" s="14"/>
      <c r="AW29" s="14"/>
    </row>
    <row r="34" ht="16.5" customHeight="1" x14ac:dyDescent="0.2"/>
  </sheetData>
  <mergeCells count="46">
    <mergeCell ref="BH25:BI25"/>
    <mergeCell ref="BH26:BI26"/>
    <mergeCell ref="BH27:BI27"/>
    <mergeCell ref="AX26:AY26"/>
    <mergeCell ref="AX27:AY27"/>
    <mergeCell ref="BC26:BD26"/>
    <mergeCell ref="BC27:BD27"/>
    <mergeCell ref="AN27:AO27"/>
    <mergeCell ref="AS26:AT26"/>
    <mergeCell ref="AS27:AT27"/>
    <mergeCell ref="AB26:AC26"/>
    <mergeCell ref="AB27:AC27"/>
    <mergeCell ref="AI26:AJ26"/>
    <mergeCell ref="AI27:AJ27"/>
    <mergeCell ref="AN25:AO25"/>
    <mergeCell ref="AS25:AT25"/>
    <mergeCell ref="AX25:AY25"/>
    <mergeCell ref="BC25:BD25"/>
    <mergeCell ref="AN26:AO26"/>
    <mergeCell ref="AN24:AO24"/>
    <mergeCell ref="AS24:AT24"/>
    <mergeCell ref="AX24:AY24"/>
    <mergeCell ref="BC24:BD24"/>
    <mergeCell ref="BH24:BI24"/>
    <mergeCell ref="AB25:AC25"/>
    <mergeCell ref="AB24:AC24"/>
    <mergeCell ref="AI24:AJ24"/>
    <mergeCell ref="Z1:AF1"/>
    <mergeCell ref="AG1:AM1"/>
    <mergeCell ref="AI25:AJ25"/>
    <mergeCell ref="BM1:BP1"/>
    <mergeCell ref="A1:A2"/>
    <mergeCell ref="B1:B2"/>
    <mergeCell ref="C1:C2"/>
    <mergeCell ref="D1:D2"/>
    <mergeCell ref="E1:T1"/>
    <mergeCell ref="AN1:AR1"/>
    <mergeCell ref="AS1:AW1"/>
    <mergeCell ref="AX1:BB1"/>
    <mergeCell ref="BC1:BG1"/>
    <mergeCell ref="BH1:BL1"/>
    <mergeCell ref="U24:V24"/>
    <mergeCell ref="U25:V25"/>
    <mergeCell ref="U26:V26"/>
    <mergeCell ref="U27:V27"/>
    <mergeCell ref="U1:Y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3"/>
  <sheetViews>
    <sheetView topLeftCell="J5" zoomScale="70" zoomScaleNormal="70" workbookViewId="0">
      <selection activeCell="B9" sqref="B9"/>
    </sheetView>
  </sheetViews>
  <sheetFormatPr defaultRowHeight="15.5" x14ac:dyDescent="0.35"/>
  <cols>
    <col min="1" max="1" width="33" customWidth="1"/>
    <col min="2" max="2" width="16" customWidth="1"/>
    <col min="3" max="3" width="44.07421875" customWidth="1"/>
    <col min="4" max="6" width="16" customWidth="1"/>
    <col min="7" max="7" width="16" hidden="1" customWidth="1"/>
    <col min="8" max="10" width="16" customWidth="1"/>
    <col min="11" max="11" width="16" hidden="1" customWidth="1"/>
    <col min="12" max="14" width="16" customWidth="1"/>
    <col min="15" max="15" width="16" hidden="1" customWidth="1"/>
    <col min="16" max="22" width="16" customWidth="1"/>
    <col min="23" max="23" width="16" hidden="1" customWidth="1"/>
    <col min="24" max="29" width="16" customWidth="1"/>
    <col min="30" max="30" width="16" hidden="1" customWidth="1"/>
    <col min="31" max="36" width="16" customWidth="1"/>
    <col min="37" max="37" width="16" hidden="1" customWidth="1"/>
    <col min="38" max="41" width="16" customWidth="1"/>
    <col min="42" max="42" width="16" hidden="1" customWidth="1"/>
    <col min="43" max="46" width="16" customWidth="1"/>
    <col min="47" max="47" width="16" hidden="1" customWidth="1"/>
    <col min="48" max="51" width="16" customWidth="1"/>
    <col min="52" max="52" width="16" hidden="1" customWidth="1"/>
    <col min="53" max="56" width="16" customWidth="1"/>
    <col min="57" max="57" width="16" hidden="1" customWidth="1"/>
    <col min="58" max="61" width="16" customWidth="1"/>
    <col min="62" max="62" width="16" hidden="1" customWidth="1"/>
    <col min="63" max="65" width="16" customWidth="1"/>
    <col min="66" max="66" width="16" hidden="1" customWidth="1"/>
    <col min="67" max="69" width="16" customWidth="1"/>
  </cols>
  <sheetData>
    <row r="1" spans="1:69" ht="39" customHeight="1" thickBot="1" x14ac:dyDescent="0.4">
      <c r="A1" s="176" t="s">
        <v>147</v>
      </c>
      <c r="B1" s="176" t="s">
        <v>0</v>
      </c>
      <c r="C1" s="176" t="s">
        <v>1</v>
      </c>
      <c r="D1" s="178" t="s">
        <v>2</v>
      </c>
      <c r="E1" s="146" t="s">
        <v>122</v>
      </c>
      <c r="F1" s="180"/>
      <c r="G1" s="180"/>
      <c r="H1" s="180"/>
      <c r="I1" s="180"/>
      <c r="J1" s="180"/>
      <c r="K1" s="180"/>
      <c r="L1" s="180"/>
      <c r="M1" s="180"/>
      <c r="N1" s="180"/>
      <c r="O1" s="180"/>
      <c r="P1" s="180"/>
      <c r="Q1" s="180"/>
      <c r="R1" s="180"/>
      <c r="S1" s="180"/>
      <c r="T1" s="172"/>
      <c r="U1" s="154" t="s">
        <v>124</v>
      </c>
      <c r="V1" s="155"/>
      <c r="W1" s="155"/>
      <c r="X1" s="155"/>
      <c r="Y1" s="156"/>
      <c r="Z1" s="169" t="s">
        <v>125</v>
      </c>
      <c r="AA1" s="170"/>
      <c r="AB1" s="170"/>
      <c r="AC1" s="170"/>
      <c r="AD1" s="170"/>
      <c r="AE1" s="170"/>
      <c r="AF1" s="171"/>
      <c r="AG1" s="154" t="s">
        <v>133</v>
      </c>
      <c r="AH1" s="155"/>
      <c r="AI1" s="155"/>
      <c r="AJ1" s="155"/>
      <c r="AK1" s="155"/>
      <c r="AL1" s="155"/>
      <c r="AM1" s="156"/>
      <c r="AN1" s="154" t="s">
        <v>132</v>
      </c>
      <c r="AO1" s="155"/>
      <c r="AP1" s="155"/>
      <c r="AQ1" s="155"/>
      <c r="AR1" s="156"/>
      <c r="AS1" s="154" t="s">
        <v>131</v>
      </c>
      <c r="AT1" s="155"/>
      <c r="AU1" s="155"/>
      <c r="AV1" s="155"/>
      <c r="AW1" s="156"/>
      <c r="AX1" s="154" t="s">
        <v>128</v>
      </c>
      <c r="AY1" s="155"/>
      <c r="AZ1" s="155"/>
      <c r="BA1" s="155"/>
      <c r="BB1" s="156"/>
      <c r="BC1" s="154" t="s">
        <v>129</v>
      </c>
      <c r="BD1" s="155"/>
      <c r="BE1" s="155"/>
      <c r="BF1" s="155"/>
      <c r="BG1" s="156"/>
      <c r="BH1" s="167" t="s">
        <v>130</v>
      </c>
      <c r="BI1" s="167"/>
      <c r="BJ1" s="167"/>
      <c r="BK1" s="167"/>
      <c r="BL1" s="168"/>
      <c r="BM1" s="157" t="s">
        <v>136</v>
      </c>
      <c r="BN1" s="158"/>
      <c r="BO1" s="158"/>
      <c r="BP1" s="159"/>
    </row>
    <row r="2" spans="1:69" ht="102" customHeight="1" thickBot="1" x14ac:dyDescent="0.4">
      <c r="A2" s="177"/>
      <c r="B2" s="177"/>
      <c r="C2" s="177"/>
      <c r="D2" s="179"/>
      <c r="E2" s="134" t="s">
        <v>137</v>
      </c>
      <c r="F2" s="128" t="s">
        <v>139</v>
      </c>
      <c r="G2" s="89" t="s">
        <v>3</v>
      </c>
      <c r="H2" s="89" t="s">
        <v>4</v>
      </c>
      <c r="I2" s="89" t="s">
        <v>121</v>
      </c>
      <c r="J2" s="128" t="s">
        <v>140</v>
      </c>
      <c r="K2" s="89" t="s">
        <v>5</v>
      </c>
      <c r="L2" s="89" t="s">
        <v>6</v>
      </c>
      <c r="M2" s="89" t="s">
        <v>6</v>
      </c>
      <c r="N2" s="128" t="s">
        <v>138</v>
      </c>
      <c r="O2" s="89" t="s">
        <v>7</v>
      </c>
      <c r="P2" s="89" t="s">
        <v>8</v>
      </c>
      <c r="Q2" s="89" t="s">
        <v>120</v>
      </c>
      <c r="R2" s="89" t="s">
        <v>87</v>
      </c>
      <c r="S2" s="89" t="s">
        <v>88</v>
      </c>
      <c r="T2" s="144" t="s">
        <v>78</v>
      </c>
      <c r="U2" s="134" t="s">
        <v>141</v>
      </c>
      <c r="V2" s="128" t="s">
        <v>142</v>
      </c>
      <c r="W2" s="89" t="s">
        <v>126</v>
      </c>
      <c r="X2" s="89" t="s">
        <v>123</v>
      </c>
      <c r="Y2" s="90" t="s">
        <v>127</v>
      </c>
      <c r="Z2" s="134" t="s">
        <v>9</v>
      </c>
      <c r="AA2" s="128" t="s">
        <v>10</v>
      </c>
      <c r="AB2" s="128" t="s">
        <v>11</v>
      </c>
      <c r="AC2" s="128" t="s">
        <v>12</v>
      </c>
      <c r="AD2" s="89" t="s">
        <v>126</v>
      </c>
      <c r="AE2" s="89" t="s">
        <v>123</v>
      </c>
      <c r="AF2" s="90" t="s">
        <v>127</v>
      </c>
      <c r="AG2" s="134" t="s">
        <v>9</v>
      </c>
      <c r="AH2" s="128" t="s">
        <v>10</v>
      </c>
      <c r="AI2" s="128" t="s">
        <v>11</v>
      </c>
      <c r="AJ2" s="128" t="s">
        <v>12</v>
      </c>
      <c r="AK2" s="89" t="s">
        <v>126</v>
      </c>
      <c r="AL2" s="89" t="s">
        <v>123</v>
      </c>
      <c r="AM2" s="90" t="s">
        <v>127</v>
      </c>
      <c r="AN2" s="134" t="s">
        <v>13</v>
      </c>
      <c r="AO2" s="128" t="s">
        <v>14</v>
      </c>
      <c r="AP2" s="89" t="s">
        <v>126</v>
      </c>
      <c r="AQ2" s="89" t="s">
        <v>123</v>
      </c>
      <c r="AR2" s="90" t="s">
        <v>127</v>
      </c>
      <c r="AS2" s="134" t="s">
        <v>135</v>
      </c>
      <c r="AT2" s="128" t="s">
        <v>134</v>
      </c>
      <c r="AU2" s="89" t="s">
        <v>126</v>
      </c>
      <c r="AV2" s="89" t="s">
        <v>123</v>
      </c>
      <c r="AW2" s="90" t="s">
        <v>127</v>
      </c>
      <c r="AX2" s="134" t="s">
        <v>15</v>
      </c>
      <c r="AY2" s="128" t="s">
        <v>16</v>
      </c>
      <c r="AZ2" s="89" t="s">
        <v>126</v>
      </c>
      <c r="BA2" s="89" t="s">
        <v>123</v>
      </c>
      <c r="BB2" s="90" t="s">
        <v>127</v>
      </c>
      <c r="BC2" s="134" t="s">
        <v>17</v>
      </c>
      <c r="BD2" s="128" t="s">
        <v>16</v>
      </c>
      <c r="BE2" s="89" t="s">
        <v>126</v>
      </c>
      <c r="BF2" s="89" t="s">
        <v>123</v>
      </c>
      <c r="BG2" s="90" t="s">
        <v>127</v>
      </c>
      <c r="BH2" s="127" t="s">
        <v>18</v>
      </c>
      <c r="BI2" s="128" t="s">
        <v>19</v>
      </c>
      <c r="BJ2" s="89" t="s">
        <v>126</v>
      </c>
      <c r="BK2" s="89" t="s">
        <v>123</v>
      </c>
      <c r="BL2" s="90" t="s">
        <v>127</v>
      </c>
      <c r="BM2" s="129" t="s">
        <v>105</v>
      </c>
      <c r="BN2" s="89" t="s">
        <v>126</v>
      </c>
      <c r="BO2" s="89" t="s">
        <v>123</v>
      </c>
      <c r="BP2" s="90" t="s">
        <v>127</v>
      </c>
    </row>
    <row r="3" spans="1:69" ht="186.75" customHeight="1" x14ac:dyDescent="0.25">
      <c r="A3" s="137" t="s">
        <v>40</v>
      </c>
      <c r="B3" s="138" t="s">
        <v>26</v>
      </c>
      <c r="C3" s="139" t="s">
        <v>144</v>
      </c>
      <c r="D3" s="138" t="s">
        <v>42</v>
      </c>
      <c r="E3" s="140">
        <v>42069</v>
      </c>
      <c r="F3" s="140">
        <v>42734</v>
      </c>
      <c r="G3" s="62">
        <f t="shared" ref="G3:G7" si="0">DATEDIF(E3,F3,"d")</f>
        <v>665</v>
      </c>
      <c r="H3" s="62">
        <f t="shared" ref="H3:H7" si="1">G3/30</f>
        <v>22.166666666666668</v>
      </c>
      <c r="I3" s="62">
        <f t="shared" ref="I3:I7" si="2">G3/365</f>
        <v>1.821917808219178</v>
      </c>
      <c r="J3" s="140">
        <v>42944</v>
      </c>
      <c r="K3" s="62">
        <f t="shared" ref="K3:K7" si="3">DATEDIF(F3,J3,"d")</f>
        <v>210</v>
      </c>
      <c r="L3" s="62">
        <f t="shared" ref="L3:L7" si="4">K3/30</f>
        <v>7</v>
      </c>
      <c r="M3" s="62">
        <f t="shared" ref="M3:M7" si="5">K3/365</f>
        <v>0.57534246575342463</v>
      </c>
      <c r="N3" s="140">
        <v>43021</v>
      </c>
      <c r="O3" s="62">
        <f t="shared" ref="O3:O7" si="6">DATEDIF(J3,N3,"d")</f>
        <v>77</v>
      </c>
      <c r="P3" s="62">
        <f t="shared" ref="P3:P7" si="7">O3/30</f>
        <v>2.5666666666666669</v>
      </c>
      <c r="Q3" s="62">
        <f t="shared" ref="Q3:Q7" si="8">O3/365</f>
        <v>0.21095890410958903</v>
      </c>
      <c r="R3" s="62">
        <f t="shared" ref="R3:R7" si="9">(DATEDIF(E3,N3,"d"))</f>
        <v>952</v>
      </c>
      <c r="S3" s="62">
        <f t="shared" ref="S3:S7" si="10">R3/30</f>
        <v>31.733333333333334</v>
      </c>
      <c r="T3" s="62">
        <f t="shared" ref="T3:T7" si="11">R3/365</f>
        <v>2.6082191780821917</v>
      </c>
      <c r="U3" s="140" t="s">
        <v>23</v>
      </c>
      <c r="V3" s="140" t="s">
        <v>23</v>
      </c>
      <c r="W3" s="62" t="s">
        <v>23</v>
      </c>
      <c r="X3" s="62" t="s">
        <v>23</v>
      </c>
      <c r="Y3" s="62" t="s">
        <v>23</v>
      </c>
      <c r="Z3" s="140" t="s">
        <v>23</v>
      </c>
      <c r="AA3" s="140" t="s">
        <v>23</v>
      </c>
      <c r="AB3" s="140">
        <v>42901</v>
      </c>
      <c r="AC3" s="140">
        <v>42999</v>
      </c>
      <c r="AD3" s="61">
        <f>DATEDIF(AB3,AC3,"d")</f>
        <v>98</v>
      </c>
      <c r="AE3" s="62">
        <f>AD3/30</f>
        <v>3.2666666666666666</v>
      </c>
      <c r="AF3" s="62">
        <f>AD3/365</f>
        <v>0.26849315068493151</v>
      </c>
      <c r="AG3" s="140" t="s">
        <v>23</v>
      </c>
      <c r="AH3" s="140" t="s">
        <v>23</v>
      </c>
      <c r="AI3" s="141">
        <v>41866</v>
      </c>
      <c r="AJ3" s="140">
        <v>43024</v>
      </c>
      <c r="AK3" s="61">
        <f>DATEDIF(AI3,AJ3,"d")</f>
        <v>1158</v>
      </c>
      <c r="AL3" s="62">
        <f t="shared" ref="AL3:AL6" si="12">AK3/30</f>
        <v>38.6</v>
      </c>
      <c r="AM3" s="62">
        <f t="shared" ref="AM3:AM6" si="13">AK3/365</f>
        <v>3.1726027397260275</v>
      </c>
      <c r="AN3" s="141">
        <v>41805</v>
      </c>
      <c r="AO3" s="141">
        <v>43119</v>
      </c>
      <c r="AP3" s="61">
        <f>DATEDIF(AN3,AO3,"d")</f>
        <v>1314</v>
      </c>
      <c r="AQ3" s="62">
        <f>AP3/30</f>
        <v>43.8</v>
      </c>
      <c r="AR3" s="62">
        <f t="shared" ref="AR3:AR6" si="14">AP3/365</f>
        <v>3.6</v>
      </c>
      <c r="AS3" s="140">
        <v>42292</v>
      </c>
      <c r="AT3" s="141">
        <v>43138</v>
      </c>
      <c r="AU3" s="61">
        <f t="shared" ref="AU3:AU7" si="15">DATEDIF(AS3,AT3,"d")</f>
        <v>846</v>
      </c>
      <c r="AV3" s="62">
        <f t="shared" ref="AV3:AV7" si="16">AU3/30</f>
        <v>28.2</v>
      </c>
      <c r="AW3" s="62">
        <f t="shared" ref="AW3:AW4" si="17">AU3/365</f>
        <v>2.3178082191780822</v>
      </c>
      <c r="AX3" s="140" t="s">
        <v>23</v>
      </c>
      <c r="AY3" s="140" t="s">
        <v>23</v>
      </c>
      <c r="AZ3" s="61" t="s">
        <v>23</v>
      </c>
      <c r="BA3" s="62" t="s">
        <v>23</v>
      </c>
      <c r="BB3" s="62" t="s">
        <v>23</v>
      </c>
      <c r="BC3" s="140">
        <v>42537</v>
      </c>
      <c r="BD3" s="140">
        <v>43056</v>
      </c>
      <c r="BE3" s="61">
        <f>DATEDIF(BC3,BD3,"d")</f>
        <v>519</v>
      </c>
      <c r="BF3" s="62">
        <f>BE3/30</f>
        <v>17.3</v>
      </c>
      <c r="BG3" s="62">
        <f>BE3/365</f>
        <v>1.4219178082191781</v>
      </c>
      <c r="BH3" s="140">
        <v>42279</v>
      </c>
      <c r="BI3" s="140">
        <v>43021</v>
      </c>
      <c r="BJ3" s="61">
        <f t="shared" ref="BJ3:BJ6" si="18">DATEDIF(BH3,BI3,"d")</f>
        <v>742</v>
      </c>
      <c r="BK3" s="62">
        <f t="shared" ref="BK3:BK6" si="19">BJ3/30</f>
        <v>24.733333333333334</v>
      </c>
      <c r="BL3" s="62">
        <f t="shared" ref="BL3:BL7" si="20">BJ3/365</f>
        <v>2.032876712328767</v>
      </c>
      <c r="BM3" s="140">
        <v>43138</v>
      </c>
      <c r="BN3" s="61">
        <f t="shared" ref="BN3:BN7" si="21">DATEDIF(E3,BM3,"d")</f>
        <v>1069</v>
      </c>
      <c r="BO3" s="62">
        <f t="shared" ref="BO3:BO7" si="22">BN3/30</f>
        <v>35.633333333333333</v>
      </c>
      <c r="BP3" s="108">
        <f t="shared" ref="BP3:BP7" si="23">BN3/365</f>
        <v>2.9287671232876713</v>
      </c>
      <c r="BQ3" s="50"/>
    </row>
    <row r="4" spans="1:69" ht="147.75" customHeight="1" x14ac:dyDescent="0.25">
      <c r="A4" s="67" t="s">
        <v>43</v>
      </c>
      <c r="B4" s="8" t="s">
        <v>26</v>
      </c>
      <c r="C4" s="131" t="s">
        <v>44</v>
      </c>
      <c r="D4" s="8" t="s">
        <v>45</v>
      </c>
      <c r="E4" s="7">
        <v>41849</v>
      </c>
      <c r="F4" s="7">
        <v>42502</v>
      </c>
      <c r="G4" s="32">
        <f t="shared" si="0"/>
        <v>653</v>
      </c>
      <c r="H4" s="32">
        <f t="shared" si="1"/>
        <v>21.766666666666666</v>
      </c>
      <c r="I4" s="32">
        <f t="shared" si="2"/>
        <v>1.789041095890411</v>
      </c>
      <c r="J4" s="7">
        <v>42741</v>
      </c>
      <c r="K4" s="32">
        <f t="shared" si="3"/>
        <v>239</v>
      </c>
      <c r="L4" s="32">
        <f t="shared" si="4"/>
        <v>7.9666666666666668</v>
      </c>
      <c r="M4" s="32">
        <f t="shared" si="5"/>
        <v>0.65479452054794518</v>
      </c>
      <c r="N4" s="7">
        <v>42769</v>
      </c>
      <c r="O4" s="32">
        <f t="shared" si="6"/>
        <v>28</v>
      </c>
      <c r="P4" s="32">
        <f t="shared" si="7"/>
        <v>0.93333333333333335</v>
      </c>
      <c r="Q4" s="32">
        <f t="shared" si="8"/>
        <v>7.6712328767123292E-2</v>
      </c>
      <c r="R4" s="32">
        <f t="shared" si="9"/>
        <v>920</v>
      </c>
      <c r="S4" s="32">
        <f t="shared" si="10"/>
        <v>30.666666666666668</v>
      </c>
      <c r="T4" s="32">
        <f t="shared" si="11"/>
        <v>2.5205479452054793</v>
      </c>
      <c r="U4" s="7" t="s">
        <v>23</v>
      </c>
      <c r="V4" s="7" t="s">
        <v>23</v>
      </c>
      <c r="W4" s="32" t="s">
        <v>23</v>
      </c>
      <c r="X4" s="32" t="s">
        <v>23</v>
      </c>
      <c r="Y4" s="32" t="s">
        <v>23</v>
      </c>
      <c r="Z4" s="7" t="s">
        <v>23</v>
      </c>
      <c r="AA4" s="7" t="s">
        <v>23</v>
      </c>
      <c r="AB4" s="7" t="s">
        <v>23</v>
      </c>
      <c r="AC4" s="7" t="s">
        <v>23</v>
      </c>
      <c r="AD4" s="33" t="s">
        <v>23</v>
      </c>
      <c r="AE4" s="32" t="s">
        <v>23</v>
      </c>
      <c r="AF4" s="32" t="s">
        <v>23</v>
      </c>
      <c r="AG4" s="7">
        <v>41684</v>
      </c>
      <c r="AH4" s="8" t="s">
        <v>23</v>
      </c>
      <c r="AI4" s="7">
        <v>42501</v>
      </c>
      <c r="AJ4" s="7">
        <v>42724</v>
      </c>
      <c r="AK4" s="33">
        <f>DATEDIF(AI4,AJ4,"d")</f>
        <v>223</v>
      </c>
      <c r="AL4" s="32">
        <f t="shared" si="12"/>
        <v>7.4333333333333336</v>
      </c>
      <c r="AM4" s="32">
        <f t="shared" si="13"/>
        <v>0.61095890410958908</v>
      </c>
      <c r="AN4" s="7">
        <v>41838</v>
      </c>
      <c r="AO4" s="19">
        <v>42961</v>
      </c>
      <c r="AP4" s="33">
        <f t="shared" ref="AP4:AP6" si="24">DATEDIF(AN4,AO4,"d")</f>
        <v>1123</v>
      </c>
      <c r="AQ4" s="32">
        <f t="shared" ref="AQ4:AQ6" si="25">AP4/30</f>
        <v>37.43333333333333</v>
      </c>
      <c r="AR4" s="32">
        <f t="shared" si="14"/>
        <v>3.0767123287671234</v>
      </c>
      <c r="AS4" s="7">
        <v>42103</v>
      </c>
      <c r="AT4" s="7">
        <v>42606</v>
      </c>
      <c r="AU4" s="33">
        <f t="shared" si="15"/>
        <v>503</v>
      </c>
      <c r="AV4" s="32">
        <f t="shared" si="16"/>
        <v>16.766666666666666</v>
      </c>
      <c r="AW4" s="32">
        <f t="shared" si="17"/>
        <v>1.3780821917808219</v>
      </c>
      <c r="AX4" s="7" t="s">
        <v>23</v>
      </c>
      <c r="AY4" s="7" t="s">
        <v>23</v>
      </c>
      <c r="AZ4" s="33" t="s">
        <v>23</v>
      </c>
      <c r="BA4" s="32" t="s">
        <v>23</v>
      </c>
      <c r="BB4" s="32" t="s">
        <v>23</v>
      </c>
      <c r="BC4" s="7" t="s">
        <v>23</v>
      </c>
      <c r="BD4" s="7" t="s">
        <v>23</v>
      </c>
      <c r="BE4" s="33" t="s">
        <v>23</v>
      </c>
      <c r="BF4" s="32" t="s">
        <v>23</v>
      </c>
      <c r="BG4" s="32" t="s">
        <v>23</v>
      </c>
      <c r="BH4" s="7">
        <v>42094</v>
      </c>
      <c r="BI4" s="7">
        <v>42769</v>
      </c>
      <c r="BJ4" s="33">
        <f t="shared" si="18"/>
        <v>675</v>
      </c>
      <c r="BK4" s="32">
        <f t="shared" si="19"/>
        <v>22.5</v>
      </c>
      <c r="BL4" s="32">
        <f t="shared" si="20"/>
        <v>1.8493150684931507</v>
      </c>
      <c r="BM4" s="6">
        <v>42961</v>
      </c>
      <c r="BN4" s="33">
        <f t="shared" si="21"/>
        <v>1112</v>
      </c>
      <c r="BO4" s="32">
        <f t="shared" si="22"/>
        <v>37.06666666666667</v>
      </c>
      <c r="BP4" s="109">
        <f t="shared" si="23"/>
        <v>3.0465753424657533</v>
      </c>
      <c r="BQ4" s="50"/>
    </row>
    <row r="5" spans="1:69" ht="80.25" customHeight="1" x14ac:dyDescent="0.25">
      <c r="A5" s="64" t="s">
        <v>58</v>
      </c>
      <c r="B5" s="23" t="s">
        <v>26</v>
      </c>
      <c r="C5" s="130" t="s">
        <v>59</v>
      </c>
      <c r="D5" s="23" t="s">
        <v>60</v>
      </c>
      <c r="E5" s="22">
        <v>42122</v>
      </c>
      <c r="F5" s="22">
        <v>42629</v>
      </c>
      <c r="G5" s="32">
        <f t="shared" si="0"/>
        <v>507</v>
      </c>
      <c r="H5" s="32">
        <f t="shared" si="1"/>
        <v>16.899999999999999</v>
      </c>
      <c r="I5" s="32">
        <f t="shared" si="2"/>
        <v>1.3890410958904109</v>
      </c>
      <c r="J5" s="22">
        <v>42916</v>
      </c>
      <c r="K5" s="32">
        <f t="shared" si="3"/>
        <v>287</v>
      </c>
      <c r="L5" s="32">
        <f t="shared" si="4"/>
        <v>9.5666666666666664</v>
      </c>
      <c r="M5" s="32">
        <f t="shared" si="5"/>
        <v>0.78630136986301369</v>
      </c>
      <c r="N5" s="22">
        <v>43021</v>
      </c>
      <c r="O5" s="32">
        <f t="shared" si="6"/>
        <v>105</v>
      </c>
      <c r="P5" s="32">
        <f t="shared" si="7"/>
        <v>3.5</v>
      </c>
      <c r="Q5" s="32">
        <f t="shared" si="8"/>
        <v>0.28767123287671231</v>
      </c>
      <c r="R5" s="32">
        <f t="shared" si="9"/>
        <v>899</v>
      </c>
      <c r="S5" s="32">
        <f t="shared" si="10"/>
        <v>29.966666666666665</v>
      </c>
      <c r="T5" s="32">
        <f t="shared" si="11"/>
        <v>2.463013698630137</v>
      </c>
      <c r="U5" s="22" t="s">
        <v>23</v>
      </c>
      <c r="V5" s="22" t="s">
        <v>23</v>
      </c>
      <c r="W5" s="32" t="s">
        <v>23</v>
      </c>
      <c r="X5" s="32" t="s">
        <v>23</v>
      </c>
      <c r="Y5" s="32" t="s">
        <v>23</v>
      </c>
      <c r="Z5" s="22" t="s">
        <v>23</v>
      </c>
      <c r="AA5" s="22" t="s">
        <v>23</v>
      </c>
      <c r="AB5" s="22" t="s">
        <v>23</v>
      </c>
      <c r="AC5" s="22" t="s">
        <v>23</v>
      </c>
      <c r="AD5" s="33" t="s">
        <v>23</v>
      </c>
      <c r="AE5" s="33" t="s">
        <v>23</v>
      </c>
      <c r="AF5" s="32" t="s">
        <v>23</v>
      </c>
      <c r="AG5" s="22" t="s">
        <v>23</v>
      </c>
      <c r="AH5" s="22" t="s">
        <v>23</v>
      </c>
      <c r="AI5" s="26">
        <v>42536</v>
      </c>
      <c r="AJ5" s="22">
        <v>43060</v>
      </c>
      <c r="AK5" s="33">
        <f>DATEDIF(AI5,AJ5,"d")</f>
        <v>524</v>
      </c>
      <c r="AL5" s="32">
        <f t="shared" si="12"/>
        <v>17.466666666666665</v>
      </c>
      <c r="AM5" s="32">
        <f t="shared" si="13"/>
        <v>1.4356164383561645</v>
      </c>
      <c r="AN5" s="22">
        <v>42111</v>
      </c>
      <c r="AO5" s="22">
        <v>43089</v>
      </c>
      <c r="AP5" s="33">
        <f t="shared" si="24"/>
        <v>978</v>
      </c>
      <c r="AQ5" s="32">
        <f t="shared" si="25"/>
        <v>32.6</v>
      </c>
      <c r="AR5" s="32">
        <f t="shared" si="14"/>
        <v>2.6794520547945204</v>
      </c>
      <c r="AS5" s="26">
        <v>42989</v>
      </c>
      <c r="AT5" s="26" t="s">
        <v>107</v>
      </c>
      <c r="AU5" s="33" t="s">
        <v>23</v>
      </c>
      <c r="AV5" s="32" t="s">
        <v>23</v>
      </c>
      <c r="AW5" s="32" t="s">
        <v>23</v>
      </c>
      <c r="AX5" s="26">
        <v>42809</v>
      </c>
      <c r="AY5" s="26">
        <v>43089</v>
      </c>
      <c r="AZ5" s="33">
        <f>DATEDIF(AX5,AY5,"d")</f>
        <v>280</v>
      </c>
      <c r="BA5" s="32">
        <f>AZ5/30</f>
        <v>9.3333333333333339</v>
      </c>
      <c r="BB5" s="32">
        <f>AZ5/365</f>
        <v>0.76712328767123283</v>
      </c>
      <c r="BC5" s="26">
        <v>42809</v>
      </c>
      <c r="BD5" s="22">
        <v>43070</v>
      </c>
      <c r="BE5" s="33">
        <f>DATEDIF(BC5,BD5,"d")</f>
        <v>261</v>
      </c>
      <c r="BF5" s="32">
        <f>BE5/30</f>
        <v>8.6999999999999993</v>
      </c>
      <c r="BG5" s="32">
        <f>BE5/365</f>
        <v>0.71506849315068488</v>
      </c>
      <c r="BH5" s="22">
        <v>42300</v>
      </c>
      <c r="BI5" s="22">
        <v>43021</v>
      </c>
      <c r="BJ5" s="33">
        <f t="shared" si="18"/>
        <v>721</v>
      </c>
      <c r="BK5" s="32">
        <f t="shared" si="19"/>
        <v>24.033333333333335</v>
      </c>
      <c r="BL5" s="32">
        <f t="shared" si="20"/>
        <v>1.9753424657534246</v>
      </c>
      <c r="BM5" s="22">
        <v>43241</v>
      </c>
      <c r="BN5" s="33">
        <f t="shared" si="21"/>
        <v>1119</v>
      </c>
      <c r="BO5" s="32">
        <f t="shared" si="22"/>
        <v>37.299999999999997</v>
      </c>
      <c r="BP5" s="109">
        <f t="shared" si="23"/>
        <v>3.0657534246575344</v>
      </c>
      <c r="BQ5" s="50"/>
    </row>
    <row r="6" spans="1:69" ht="104.25" customHeight="1" x14ac:dyDescent="0.25">
      <c r="A6" s="65" t="s">
        <v>64</v>
      </c>
      <c r="B6" s="3" t="s">
        <v>26</v>
      </c>
      <c r="C6" s="132" t="s">
        <v>65</v>
      </c>
      <c r="D6" s="3" t="s">
        <v>66</v>
      </c>
      <c r="E6" s="2">
        <v>42109</v>
      </c>
      <c r="F6" s="2">
        <v>42566</v>
      </c>
      <c r="G6" s="32">
        <f t="shared" si="0"/>
        <v>457</v>
      </c>
      <c r="H6" s="32">
        <f t="shared" si="1"/>
        <v>15.233333333333333</v>
      </c>
      <c r="I6" s="32">
        <f t="shared" si="2"/>
        <v>1.252054794520548</v>
      </c>
      <c r="J6" s="2">
        <v>42713</v>
      </c>
      <c r="K6" s="32">
        <f t="shared" si="3"/>
        <v>147</v>
      </c>
      <c r="L6" s="32">
        <f t="shared" si="4"/>
        <v>4.9000000000000004</v>
      </c>
      <c r="M6" s="32">
        <f t="shared" si="5"/>
        <v>0.40273972602739727</v>
      </c>
      <c r="N6" s="2">
        <v>42972</v>
      </c>
      <c r="O6" s="32">
        <f t="shared" si="6"/>
        <v>259</v>
      </c>
      <c r="P6" s="32">
        <f t="shared" si="7"/>
        <v>8.6333333333333329</v>
      </c>
      <c r="Q6" s="32">
        <f t="shared" si="8"/>
        <v>0.70958904109589038</v>
      </c>
      <c r="R6" s="32">
        <f t="shared" si="9"/>
        <v>863</v>
      </c>
      <c r="S6" s="32">
        <f t="shared" si="10"/>
        <v>28.766666666666666</v>
      </c>
      <c r="T6" s="32">
        <f t="shared" si="11"/>
        <v>2.3643835616438356</v>
      </c>
      <c r="U6" s="2" t="s">
        <v>23</v>
      </c>
      <c r="V6" s="2" t="s">
        <v>23</v>
      </c>
      <c r="W6" s="32" t="s">
        <v>23</v>
      </c>
      <c r="X6" s="32" t="s">
        <v>23</v>
      </c>
      <c r="Y6" s="32" t="s">
        <v>23</v>
      </c>
      <c r="Z6" s="2" t="s">
        <v>23</v>
      </c>
      <c r="AA6" s="2" t="s">
        <v>23</v>
      </c>
      <c r="AB6" s="2" t="s">
        <v>23</v>
      </c>
      <c r="AC6" s="2" t="s">
        <v>23</v>
      </c>
      <c r="AD6" s="33" t="s">
        <v>23</v>
      </c>
      <c r="AE6" s="32" t="s">
        <v>23</v>
      </c>
      <c r="AF6" s="32" t="s">
        <v>23</v>
      </c>
      <c r="AG6" s="2" t="s">
        <v>23</v>
      </c>
      <c r="AH6" s="2" t="s">
        <v>23</v>
      </c>
      <c r="AI6" s="2">
        <v>42664</v>
      </c>
      <c r="AJ6" s="19">
        <v>42718</v>
      </c>
      <c r="AK6" s="33">
        <f>DATEDIF(AI6,AJ6,"d")</f>
        <v>54</v>
      </c>
      <c r="AL6" s="32">
        <f t="shared" si="12"/>
        <v>1.8</v>
      </c>
      <c r="AM6" s="32">
        <f t="shared" si="13"/>
        <v>0.14794520547945206</v>
      </c>
      <c r="AN6" s="2">
        <v>41940</v>
      </c>
      <c r="AO6" s="19">
        <v>42956</v>
      </c>
      <c r="AP6" s="33">
        <f t="shared" si="24"/>
        <v>1016</v>
      </c>
      <c r="AQ6" s="32">
        <f t="shared" si="25"/>
        <v>33.866666666666667</v>
      </c>
      <c r="AR6" s="32">
        <f t="shared" si="14"/>
        <v>2.7835616438356166</v>
      </c>
      <c r="AS6" s="133">
        <v>42635</v>
      </c>
      <c r="AT6" s="133">
        <v>42971</v>
      </c>
      <c r="AU6" s="33">
        <f>DATEDIF(AS6,AT6,"d")</f>
        <v>336</v>
      </c>
      <c r="AV6" s="32">
        <f>AU6/30</f>
        <v>11.2</v>
      </c>
      <c r="AW6" s="32">
        <f>AU6/365</f>
        <v>0.92054794520547945</v>
      </c>
      <c r="AX6" s="2" t="s">
        <v>23</v>
      </c>
      <c r="AY6" s="3" t="s">
        <v>23</v>
      </c>
      <c r="AZ6" s="33" t="s">
        <v>23</v>
      </c>
      <c r="BA6" s="32" t="s">
        <v>23</v>
      </c>
      <c r="BB6" s="32" t="s">
        <v>23</v>
      </c>
      <c r="BC6" s="3" t="s">
        <v>23</v>
      </c>
      <c r="BD6" s="2" t="s">
        <v>23</v>
      </c>
      <c r="BE6" s="33" t="s">
        <v>23</v>
      </c>
      <c r="BF6" s="32" t="s">
        <v>23</v>
      </c>
      <c r="BG6" s="32" t="s">
        <v>23</v>
      </c>
      <c r="BH6" s="2">
        <v>42328</v>
      </c>
      <c r="BI6" s="2">
        <v>42972</v>
      </c>
      <c r="BJ6" s="33">
        <f t="shared" si="18"/>
        <v>644</v>
      </c>
      <c r="BK6" s="32">
        <f t="shared" si="19"/>
        <v>21.466666666666665</v>
      </c>
      <c r="BL6" s="32">
        <f t="shared" si="20"/>
        <v>1.7643835616438357</v>
      </c>
      <c r="BM6" s="2">
        <v>42972</v>
      </c>
      <c r="BN6" s="33">
        <f t="shared" si="21"/>
        <v>863</v>
      </c>
      <c r="BO6" s="32">
        <f t="shared" si="22"/>
        <v>28.766666666666666</v>
      </c>
      <c r="BP6" s="109">
        <f t="shared" si="23"/>
        <v>2.3643835616438356</v>
      </c>
      <c r="BQ6" s="50"/>
    </row>
    <row r="7" spans="1:69" ht="150.75" customHeight="1" thickBot="1" x14ac:dyDescent="0.3">
      <c r="A7" s="142" t="s">
        <v>116</v>
      </c>
      <c r="B7" s="110" t="s">
        <v>26</v>
      </c>
      <c r="C7" s="143" t="s">
        <v>145</v>
      </c>
      <c r="D7" s="110" t="s">
        <v>118</v>
      </c>
      <c r="E7" s="111">
        <v>42265</v>
      </c>
      <c r="F7" s="111">
        <v>43273</v>
      </c>
      <c r="G7" s="36">
        <f t="shared" si="0"/>
        <v>1008</v>
      </c>
      <c r="H7" s="36">
        <f t="shared" si="1"/>
        <v>33.6</v>
      </c>
      <c r="I7" s="36">
        <f t="shared" si="2"/>
        <v>2.7616438356164386</v>
      </c>
      <c r="J7" s="111">
        <v>43395</v>
      </c>
      <c r="K7" s="36">
        <f t="shared" si="3"/>
        <v>122</v>
      </c>
      <c r="L7" s="36">
        <f t="shared" si="4"/>
        <v>4.0666666666666664</v>
      </c>
      <c r="M7" s="36">
        <f t="shared" si="5"/>
        <v>0.33424657534246577</v>
      </c>
      <c r="N7" s="111">
        <v>43517</v>
      </c>
      <c r="O7" s="36">
        <f t="shared" si="6"/>
        <v>122</v>
      </c>
      <c r="P7" s="36">
        <f t="shared" si="7"/>
        <v>4.0666666666666664</v>
      </c>
      <c r="Q7" s="36">
        <f t="shared" si="8"/>
        <v>0.33424657534246577</v>
      </c>
      <c r="R7" s="36">
        <f t="shared" si="9"/>
        <v>1252</v>
      </c>
      <c r="S7" s="36">
        <f t="shared" si="10"/>
        <v>41.733333333333334</v>
      </c>
      <c r="T7" s="36">
        <f t="shared" si="11"/>
        <v>3.43013698630137</v>
      </c>
      <c r="U7" s="112">
        <v>43273</v>
      </c>
      <c r="V7" s="112">
        <v>43325</v>
      </c>
      <c r="W7" s="36">
        <f>DATEDIF(U7,V7,"d")</f>
        <v>52</v>
      </c>
      <c r="X7" s="36">
        <f>W7/30</f>
        <v>1.7333333333333334</v>
      </c>
      <c r="Y7" s="36">
        <f>W7/365</f>
        <v>0.14246575342465753</v>
      </c>
      <c r="Z7" s="110" t="s">
        <v>23</v>
      </c>
      <c r="AA7" s="110" t="s">
        <v>23</v>
      </c>
      <c r="AB7" s="112">
        <v>43291</v>
      </c>
      <c r="AC7" s="112">
        <v>43504</v>
      </c>
      <c r="AD7" s="35">
        <f>DATEDIF(AB7,AC7,"d")</f>
        <v>213</v>
      </c>
      <c r="AE7" s="36">
        <f>AD7/30</f>
        <v>7.1</v>
      </c>
      <c r="AF7" s="36">
        <f>AD7/365</f>
        <v>0.58356164383561648</v>
      </c>
      <c r="AG7" s="111" t="s">
        <v>23</v>
      </c>
      <c r="AH7" s="111" t="s">
        <v>23</v>
      </c>
      <c r="AI7" s="112" t="s">
        <v>23</v>
      </c>
      <c r="AJ7" s="112" t="s">
        <v>23</v>
      </c>
      <c r="AK7" s="35" t="s">
        <v>23</v>
      </c>
      <c r="AL7" s="36" t="s">
        <v>23</v>
      </c>
      <c r="AM7" s="36" t="s">
        <v>23</v>
      </c>
      <c r="AN7" s="111">
        <v>42251</v>
      </c>
      <c r="AO7" s="112">
        <v>43517</v>
      </c>
      <c r="AP7" s="35">
        <f t="shared" ref="AP7" si="26">DATEDIF(AN7,AO7,"d")</f>
        <v>1266</v>
      </c>
      <c r="AQ7" s="36">
        <f t="shared" ref="AQ7" si="27">AP7/30</f>
        <v>42.2</v>
      </c>
      <c r="AR7" s="36">
        <f>AP7/365</f>
        <v>3.4684931506849317</v>
      </c>
      <c r="AS7" s="112">
        <v>43060</v>
      </c>
      <c r="AT7" s="111">
        <v>43511</v>
      </c>
      <c r="AU7" s="35">
        <f t="shared" si="15"/>
        <v>451</v>
      </c>
      <c r="AV7" s="36">
        <f t="shared" si="16"/>
        <v>15.033333333333333</v>
      </c>
      <c r="AW7" s="36">
        <f>AU7/365</f>
        <v>1.2356164383561643</v>
      </c>
      <c r="AX7" s="111" t="s">
        <v>23</v>
      </c>
      <c r="AY7" s="110" t="s">
        <v>23</v>
      </c>
      <c r="AZ7" s="35" t="s">
        <v>23</v>
      </c>
      <c r="BA7" s="36" t="s">
        <v>23</v>
      </c>
      <c r="BB7" s="36" t="s">
        <v>23</v>
      </c>
      <c r="BC7" s="111" t="s">
        <v>23</v>
      </c>
      <c r="BD7" s="111" t="s">
        <v>23</v>
      </c>
      <c r="BE7" s="35" t="s">
        <v>23</v>
      </c>
      <c r="BF7" s="36" t="s">
        <v>23</v>
      </c>
      <c r="BG7" s="36" t="s">
        <v>23</v>
      </c>
      <c r="BH7" s="112">
        <v>42251</v>
      </c>
      <c r="BI7" s="111">
        <v>43517</v>
      </c>
      <c r="BJ7" s="35">
        <f>DATEDIF(BH7,BI7,"d")</f>
        <v>1266</v>
      </c>
      <c r="BK7" s="36">
        <f>BJ7/30</f>
        <v>42.2</v>
      </c>
      <c r="BL7" s="36">
        <f t="shared" si="20"/>
        <v>3.4684931506849317</v>
      </c>
      <c r="BM7" s="111">
        <v>43517</v>
      </c>
      <c r="BN7" s="35">
        <f t="shared" si="21"/>
        <v>1252</v>
      </c>
      <c r="BO7" s="36">
        <f t="shared" si="22"/>
        <v>41.733333333333334</v>
      </c>
      <c r="BP7" s="116">
        <f t="shared" si="23"/>
        <v>3.43013698630137</v>
      </c>
      <c r="BQ7" s="50"/>
    </row>
    <row r="8" spans="1:69" ht="45.75" customHeight="1" thickBot="1" x14ac:dyDescent="0.25">
      <c r="A8" s="145" t="s">
        <v>146</v>
      </c>
      <c r="B8" s="92"/>
      <c r="C8" s="93"/>
      <c r="D8" s="92"/>
      <c r="E8" s="86"/>
      <c r="F8" s="12"/>
      <c r="G8" s="121" t="s">
        <v>75</v>
      </c>
      <c r="H8" s="41" t="s">
        <v>76</v>
      </c>
      <c r="I8" s="135" t="s">
        <v>77</v>
      </c>
      <c r="J8" s="13"/>
      <c r="K8" s="121" t="s">
        <v>75</v>
      </c>
      <c r="L8" s="41" t="s">
        <v>76</v>
      </c>
      <c r="M8" s="135" t="s">
        <v>77</v>
      </c>
      <c r="N8" s="13"/>
      <c r="O8" s="121" t="s">
        <v>75</v>
      </c>
      <c r="P8" s="41" t="s">
        <v>76</v>
      </c>
      <c r="Q8" s="135" t="s">
        <v>77</v>
      </c>
      <c r="R8" s="136"/>
      <c r="S8" s="41" t="s">
        <v>79</v>
      </c>
      <c r="T8" s="42" t="s">
        <v>77</v>
      </c>
      <c r="U8" s="85"/>
      <c r="V8" s="85"/>
      <c r="W8" s="121" t="s">
        <v>75</v>
      </c>
      <c r="X8" s="41" t="s">
        <v>76</v>
      </c>
      <c r="Y8" s="135" t="s">
        <v>77</v>
      </c>
      <c r="Z8" s="86"/>
      <c r="AA8" s="86"/>
      <c r="AB8" s="85"/>
      <c r="AC8" s="85"/>
      <c r="AD8" s="121" t="s">
        <v>75</v>
      </c>
      <c r="AE8" s="41" t="s">
        <v>76</v>
      </c>
      <c r="AF8" s="135" t="s">
        <v>77</v>
      </c>
      <c r="AG8" s="85"/>
      <c r="AH8" s="85"/>
      <c r="AI8" s="93"/>
      <c r="AJ8" s="93"/>
      <c r="AK8" s="121" t="s">
        <v>75</v>
      </c>
      <c r="AL8" s="41" t="s">
        <v>76</v>
      </c>
      <c r="AM8" s="135" t="s">
        <v>77</v>
      </c>
      <c r="AN8" s="85"/>
      <c r="AO8" s="85"/>
      <c r="AP8" s="121" t="s">
        <v>75</v>
      </c>
      <c r="AQ8" s="41" t="s">
        <v>76</v>
      </c>
      <c r="AR8" s="135" t="s">
        <v>77</v>
      </c>
      <c r="AS8" s="85"/>
      <c r="AT8" s="86"/>
      <c r="AU8" s="121" t="s">
        <v>75</v>
      </c>
      <c r="AV8" s="41" t="s">
        <v>76</v>
      </c>
      <c r="AW8" s="135" t="s">
        <v>77</v>
      </c>
      <c r="AX8" s="92"/>
      <c r="AY8" s="92"/>
      <c r="AZ8" s="121" t="s">
        <v>75</v>
      </c>
      <c r="BA8" s="41" t="s">
        <v>76</v>
      </c>
      <c r="BB8" s="135" t="s">
        <v>77</v>
      </c>
      <c r="BC8" s="92"/>
      <c r="BD8" s="92"/>
      <c r="BE8" s="121" t="s">
        <v>75</v>
      </c>
      <c r="BF8" s="41" t="s">
        <v>76</v>
      </c>
      <c r="BG8" s="135" t="s">
        <v>77</v>
      </c>
      <c r="BH8" s="86"/>
      <c r="BI8" s="86"/>
      <c r="BJ8" s="121" t="s">
        <v>75</v>
      </c>
      <c r="BK8" s="41" t="s">
        <v>76</v>
      </c>
      <c r="BL8" s="135" t="s">
        <v>77</v>
      </c>
      <c r="BM8" s="82"/>
      <c r="BN8" s="121" t="s">
        <v>75</v>
      </c>
      <c r="BO8" s="41" t="s">
        <v>76</v>
      </c>
      <c r="BP8" s="135" t="s">
        <v>77</v>
      </c>
    </row>
    <row r="9" spans="1:69" ht="45.75" customHeight="1" x14ac:dyDescent="0.2">
      <c r="A9" s="52"/>
      <c r="E9" s="12"/>
      <c r="F9" s="38" t="s">
        <v>80</v>
      </c>
      <c r="G9" s="84">
        <f>AVERAGE(G3:G7)</f>
        <v>658</v>
      </c>
      <c r="H9" s="95">
        <f>AVERAGE(H3:H7)</f>
        <v>21.93333333333333</v>
      </c>
      <c r="I9" s="96">
        <f>AVERAGE(I3:I7)</f>
        <v>1.8027397260273972</v>
      </c>
      <c r="J9" s="39" t="s">
        <v>81</v>
      </c>
      <c r="K9" s="47">
        <f>AVERAGE(K3:K7)</f>
        <v>201</v>
      </c>
      <c r="L9" s="75">
        <f>AVERAGE(L3:L7)</f>
        <v>6.7</v>
      </c>
      <c r="M9" s="45">
        <f>AVERAGE(M3:M7)</f>
        <v>0.55068493150684927</v>
      </c>
      <c r="N9" s="39" t="s">
        <v>143</v>
      </c>
      <c r="O9" s="47">
        <f>AVERAGE(O3:O7)</f>
        <v>118.2</v>
      </c>
      <c r="P9" s="75">
        <f>AVERAGE(P3:P7)</f>
        <v>3.94</v>
      </c>
      <c r="Q9" s="43">
        <f>AVERAGE(Q3:Q7)</f>
        <v>0.32383561643835612</v>
      </c>
      <c r="R9" s="40" t="s">
        <v>82</v>
      </c>
      <c r="S9" s="47">
        <f>AVERAGE(S3:S7)</f>
        <v>32.573333333333338</v>
      </c>
      <c r="T9" s="45">
        <f>AVERAGE(T3:T7)</f>
        <v>2.6772602739726028</v>
      </c>
      <c r="U9" s="146" t="s">
        <v>109</v>
      </c>
      <c r="V9" s="147"/>
      <c r="W9" s="47">
        <f>AVERAGE(W3:W7)</f>
        <v>52</v>
      </c>
      <c r="X9" s="75">
        <f>AVERAGE(X3:X7)</f>
        <v>1.7333333333333334</v>
      </c>
      <c r="Y9" s="45">
        <f>AVERAGE(Y3:Y7)</f>
        <v>0.14246575342465753</v>
      </c>
      <c r="AA9" s="18"/>
      <c r="AB9" s="146" t="s">
        <v>102</v>
      </c>
      <c r="AC9" s="147"/>
      <c r="AD9" s="100">
        <f>AVERAGE(AD3:AD7)</f>
        <v>155.5</v>
      </c>
      <c r="AE9" s="75">
        <f>AVERAGE(AE3:AE7)</f>
        <v>5.1833333333333336</v>
      </c>
      <c r="AF9" s="45">
        <f>AVERAGE(AF3:AF7)</f>
        <v>0.426027397260274</v>
      </c>
      <c r="AH9" s="18"/>
      <c r="AI9" s="146" t="s">
        <v>101</v>
      </c>
      <c r="AJ9" s="147"/>
      <c r="AK9" s="47">
        <f>AVERAGE(AK3:AK7)</f>
        <v>489.75</v>
      </c>
      <c r="AL9" s="75">
        <f>AVERAGE(AL3:AL7)</f>
        <v>16.324999999999999</v>
      </c>
      <c r="AM9" s="43">
        <f>AVERAGE(AM3:AM7)</f>
        <v>1.3417808219178082</v>
      </c>
      <c r="AN9" s="146" t="s">
        <v>100</v>
      </c>
      <c r="AO9" s="147"/>
      <c r="AP9" s="47">
        <f>AVERAGE(AP3:AP7)</f>
        <v>1139.4000000000001</v>
      </c>
      <c r="AQ9" s="75">
        <f>AVERAGE(AQ3:AQ7)</f>
        <v>37.979999999999997</v>
      </c>
      <c r="AR9" s="45">
        <f>AVERAGE(AR3:AR7)</f>
        <v>3.1216438356164384</v>
      </c>
      <c r="AS9" s="146" t="s">
        <v>99</v>
      </c>
      <c r="AT9" s="147"/>
      <c r="AU9" s="47">
        <f>AVERAGE(AU3:AU7)</f>
        <v>534</v>
      </c>
      <c r="AV9" s="75">
        <f>AVERAGE(AV3:AV7)</f>
        <v>17.8</v>
      </c>
      <c r="AW9" s="45">
        <f>AVERAGE(AW3:AW7)</f>
        <v>1.463013698630137</v>
      </c>
      <c r="AX9" s="146" t="s">
        <v>98</v>
      </c>
      <c r="AY9" s="172"/>
      <c r="AZ9" s="100">
        <f>AVERAGE(AZ3:AZ7)</f>
        <v>280</v>
      </c>
      <c r="BA9" s="75">
        <f>AVERAGE(BA3:BA7)</f>
        <v>9.3333333333333339</v>
      </c>
      <c r="BB9" s="45">
        <f>AVERAGE(BB3:BB7)</f>
        <v>0.76712328767123283</v>
      </c>
      <c r="BC9" s="146" t="s">
        <v>97</v>
      </c>
      <c r="BD9" s="147"/>
      <c r="BE9" s="47">
        <f>AVERAGE(BE3:BE7)</f>
        <v>390</v>
      </c>
      <c r="BF9" s="75">
        <f>AVERAGE(BF3:BF7)</f>
        <v>13</v>
      </c>
      <c r="BG9" s="45">
        <f>AVERAGE(BG3:BG7)</f>
        <v>1.0684931506849316</v>
      </c>
      <c r="BH9" s="146" t="s">
        <v>96</v>
      </c>
      <c r="BI9" s="147"/>
      <c r="BJ9" s="47">
        <f>AVERAGE(BJ3:BJ7)</f>
        <v>809.6</v>
      </c>
      <c r="BK9" s="75">
        <f>AVERAGE(BK3:BK7)</f>
        <v>26.986666666666668</v>
      </c>
      <c r="BL9" s="43">
        <f>AVERAGE(BL3:BL7)</f>
        <v>2.2180821917808222</v>
      </c>
      <c r="BM9" s="40" t="s">
        <v>119</v>
      </c>
      <c r="BN9" s="47">
        <f>AVERAGE(BN3:BN7)</f>
        <v>1083</v>
      </c>
      <c r="BO9" s="75">
        <f>AVERAGE(BO3:BO7)</f>
        <v>36.1</v>
      </c>
      <c r="BP9" s="45">
        <f>BO9/12</f>
        <v>3.0083333333333333</v>
      </c>
    </row>
    <row r="10" spans="1:69" ht="46.5" customHeight="1" x14ac:dyDescent="0.2">
      <c r="A10" s="1"/>
      <c r="E10" s="21"/>
      <c r="F10" s="79" t="s">
        <v>83</v>
      </c>
      <c r="G10" s="76">
        <f>MEDIAN(G3:G7)</f>
        <v>653</v>
      </c>
      <c r="H10" s="72">
        <f>MEDIAN(H3:H7)</f>
        <v>21.766666666666666</v>
      </c>
      <c r="I10" s="77">
        <f>MEDIAN(I3:I7)</f>
        <v>1.789041095890411</v>
      </c>
      <c r="J10" s="97" t="s">
        <v>84</v>
      </c>
      <c r="K10" s="76">
        <f>MEDIAN(K3:K7)</f>
        <v>210</v>
      </c>
      <c r="L10" s="72">
        <f>MEDIAN(L3:L7)</f>
        <v>7</v>
      </c>
      <c r="M10" s="77">
        <f>MEDIAN(M3:M7)</f>
        <v>0.57534246575342463</v>
      </c>
      <c r="N10" s="97" t="s">
        <v>85</v>
      </c>
      <c r="O10" s="76">
        <f>MEDIAN(O3:O7)</f>
        <v>105</v>
      </c>
      <c r="P10" s="72">
        <f>MEDIAN(P3:P7)</f>
        <v>3.5</v>
      </c>
      <c r="Q10" s="83">
        <f>MEDIAN(Q3:Q7)</f>
        <v>0.28767123287671231</v>
      </c>
      <c r="R10" s="98" t="s">
        <v>86</v>
      </c>
      <c r="S10" s="76">
        <f>MEDIAN(S3:S7)</f>
        <v>30.666666666666668</v>
      </c>
      <c r="T10" s="77">
        <f>MEDIAN(T3:T7)</f>
        <v>2.5205479452054793</v>
      </c>
      <c r="U10" s="148" t="s">
        <v>110</v>
      </c>
      <c r="V10" s="149"/>
      <c r="W10" s="76">
        <f>MEDIAN(W3:W7)</f>
        <v>52</v>
      </c>
      <c r="X10" s="72">
        <f>MEDIAN(X3:X7)</f>
        <v>1.7333333333333334</v>
      </c>
      <c r="Y10" s="77">
        <f>MEDIAN(Y3:Y7)</f>
        <v>0.14246575342465753</v>
      </c>
      <c r="AB10" s="148" t="s">
        <v>89</v>
      </c>
      <c r="AC10" s="149"/>
      <c r="AD10" s="101">
        <f>MEDIAN(AD3:AD7)</f>
        <v>155.5</v>
      </c>
      <c r="AE10" s="72">
        <f>MEDIAN(AE3:AE7)</f>
        <v>5.1833333333333336</v>
      </c>
      <c r="AF10" s="77">
        <f>MEDIAN(AF3:AF7)</f>
        <v>0.426027397260274</v>
      </c>
      <c r="AG10" s="16"/>
      <c r="AH10" s="16"/>
      <c r="AI10" s="148" t="s">
        <v>90</v>
      </c>
      <c r="AJ10" s="149"/>
      <c r="AK10" s="76">
        <f>MEDIAN(AK3:AK7)</f>
        <v>373.5</v>
      </c>
      <c r="AL10" s="72">
        <f>MEDIAN(AL3:AL7)</f>
        <v>12.45</v>
      </c>
      <c r="AM10" s="83">
        <f>MEDIAN(AM3:AM7)</f>
        <v>1.0232876712328767</v>
      </c>
      <c r="AN10" s="148" t="s">
        <v>91</v>
      </c>
      <c r="AO10" s="149"/>
      <c r="AP10" s="76">
        <f>MEDIAN(AP3:AP7)</f>
        <v>1123</v>
      </c>
      <c r="AQ10" s="72">
        <f>MEDIAN(AQ3:AQ7)</f>
        <v>37.43333333333333</v>
      </c>
      <c r="AR10" s="77">
        <f>MEDIAN(AR3:AR7)</f>
        <v>3.0767123287671234</v>
      </c>
      <c r="AS10" s="148" t="s">
        <v>92</v>
      </c>
      <c r="AT10" s="149"/>
      <c r="AU10" s="101">
        <f>MEDIAN(AU3:AU7)</f>
        <v>477</v>
      </c>
      <c r="AV10" s="72">
        <f>MEDIAN(AV3:AV7)</f>
        <v>15.899999999999999</v>
      </c>
      <c r="AW10" s="77">
        <f>MEDIAN(AW3:AW7)</f>
        <v>1.3068493150684932</v>
      </c>
      <c r="AX10" s="148" t="s">
        <v>93</v>
      </c>
      <c r="AY10" s="173"/>
      <c r="AZ10" s="101">
        <f>MEDIAN(AZ3:AZ7)</f>
        <v>280</v>
      </c>
      <c r="BA10" s="72">
        <f>MEDIAN(BA3:BA7)</f>
        <v>9.3333333333333339</v>
      </c>
      <c r="BB10" s="77">
        <f>MEDIAN(BB3:BB7)</f>
        <v>0.76712328767123283</v>
      </c>
      <c r="BC10" s="148" t="s">
        <v>94</v>
      </c>
      <c r="BD10" s="149"/>
      <c r="BE10" s="103">
        <f>MEDIAN(BE3:BE7)</f>
        <v>390</v>
      </c>
      <c r="BF10" s="94">
        <f>MEDIAN(BF3:BF7)</f>
        <v>13</v>
      </c>
      <c r="BG10" s="104">
        <f>MEDIAN(BG3:BG7)</f>
        <v>1.0684931506849316</v>
      </c>
      <c r="BH10" s="148" t="s">
        <v>95</v>
      </c>
      <c r="BI10" s="149"/>
      <c r="BJ10" s="103">
        <f>MEDIAN(BJ3:BJ7)</f>
        <v>721</v>
      </c>
      <c r="BK10" s="94">
        <f>MEDIAN(BK3:BK7)</f>
        <v>24.033333333333335</v>
      </c>
      <c r="BL10" s="102">
        <f>MEDIAN(BL3:BL7)</f>
        <v>1.9753424657534246</v>
      </c>
      <c r="BM10" s="98" t="s">
        <v>106</v>
      </c>
      <c r="BN10" s="103">
        <f>MEDIAN(BN3:BN7)</f>
        <v>1112</v>
      </c>
      <c r="BO10" s="94">
        <f>MEDIAN(BO3:BO7)</f>
        <v>37.06666666666667</v>
      </c>
      <c r="BP10" s="77">
        <f>BO10/12</f>
        <v>3.088888888888889</v>
      </c>
    </row>
    <row r="11" spans="1:69" ht="45.75" customHeight="1" x14ac:dyDescent="0.2">
      <c r="A11" s="1"/>
      <c r="E11" s="21"/>
      <c r="F11" s="80" t="s">
        <v>103</v>
      </c>
      <c r="G11" s="76">
        <f>_xlfn.PERCENTILE.EXC(G3:G7,0.25)</f>
        <v>482</v>
      </c>
      <c r="H11" s="72">
        <f>_xlfn.PERCENTILE.EXC(H3:H7,0.25)</f>
        <v>16.066666666666666</v>
      </c>
      <c r="I11" s="77">
        <f>_xlfn.PERCENTILE.EXC(I3:I7,0.25)</f>
        <v>1.3205479452054796</v>
      </c>
      <c r="J11" s="80" t="s">
        <v>103</v>
      </c>
      <c r="K11" s="76">
        <f>_xlfn.PERCENTILE.EXC(K3:K7,0.25)</f>
        <v>134.5</v>
      </c>
      <c r="L11" s="72">
        <f>_xlfn.PERCENTILE.EXC(L3:L7,0.25)</f>
        <v>4.4833333333333334</v>
      </c>
      <c r="M11" s="77">
        <f>_xlfn.PERCENTILE.EXC(M3:M7,0.25)</f>
        <v>0.36849315068493149</v>
      </c>
      <c r="N11" s="80" t="s">
        <v>103</v>
      </c>
      <c r="O11" s="76">
        <f>_xlfn.PERCENTILE.EXC(O3:O7,0.25)</f>
        <v>52.5</v>
      </c>
      <c r="P11" s="72">
        <f>_xlfn.PERCENTILE.EXC(P3:P7,0.25)</f>
        <v>1.75</v>
      </c>
      <c r="Q11" s="83">
        <f>_xlfn.PERCENTILE.EXC(Q3:Q7,0.25)</f>
        <v>0.14383561643835618</v>
      </c>
      <c r="R11" s="80" t="s">
        <v>103</v>
      </c>
      <c r="S11" s="76">
        <f>_xlfn.PERCENTILE.EXC(S3:S7,0.25)</f>
        <v>29.366666666666667</v>
      </c>
      <c r="T11" s="77">
        <f>_xlfn.PERCENTILE.EXC(T3:T7,0.25)</f>
        <v>2.4136986301369863</v>
      </c>
      <c r="U11" s="150" t="s">
        <v>103</v>
      </c>
      <c r="V11" s="151"/>
      <c r="W11" s="76" t="s">
        <v>23</v>
      </c>
      <c r="X11" s="72" t="s">
        <v>23</v>
      </c>
      <c r="Y11" s="77" t="s">
        <v>23</v>
      </c>
      <c r="AB11" s="150" t="s">
        <v>103</v>
      </c>
      <c r="AC11" s="151"/>
      <c r="AD11" s="76" t="s">
        <v>23</v>
      </c>
      <c r="AE11" s="72" t="s">
        <v>23</v>
      </c>
      <c r="AF11" s="77" t="s">
        <v>23</v>
      </c>
      <c r="AI11" s="150" t="s">
        <v>103</v>
      </c>
      <c r="AJ11" s="151"/>
      <c r="AK11" s="76">
        <f>_xlfn.PERCENTILE.EXC(AK3:AK7,0.25)</f>
        <v>96.25</v>
      </c>
      <c r="AL11" s="72">
        <f>_xlfn.PERCENTILE.EXC(AL3:AL7,0.25)</f>
        <v>3.2083333333333335</v>
      </c>
      <c r="AM11" s="83">
        <f>_xlfn.PERCENTILE.EXC(AM3:AM7,0.25)</f>
        <v>0.2636986301369863</v>
      </c>
      <c r="AN11" s="150" t="s">
        <v>103</v>
      </c>
      <c r="AO11" s="151"/>
      <c r="AP11" s="76">
        <f>_xlfn.PERCENTILE.EXC(AP3:AP7,0.25)</f>
        <v>997</v>
      </c>
      <c r="AQ11" s="72">
        <f>_xlfn.PERCENTILE.EXC(AQ3:AQ7,0.25)</f>
        <v>33.233333333333334</v>
      </c>
      <c r="AR11" s="77">
        <f>_xlfn.PERCENTILE.EXC(AR3:AR7,0.25)</f>
        <v>2.7315068493150685</v>
      </c>
      <c r="AS11" s="150" t="s">
        <v>103</v>
      </c>
      <c r="AT11" s="151"/>
      <c r="AU11" s="76">
        <f>_xlfn.PERCENTILE.EXC(AU3:AU7,0.25)</f>
        <v>364.75</v>
      </c>
      <c r="AV11" s="72">
        <f>_xlfn.PERCENTILE.EXC(AV3:AV7,0.25)</f>
        <v>12.158333333333333</v>
      </c>
      <c r="AW11" s="77">
        <f>_xlfn.PERCENTILE.EXC(AW3:AW7,0.25)</f>
        <v>0.99931506849315066</v>
      </c>
      <c r="AX11" s="150" t="s">
        <v>103</v>
      </c>
      <c r="AY11" s="174"/>
      <c r="AZ11" s="76" t="s">
        <v>23</v>
      </c>
      <c r="BA11" s="72" t="s">
        <v>23</v>
      </c>
      <c r="BB11" s="77" t="s">
        <v>23</v>
      </c>
      <c r="BC11" s="150" t="s">
        <v>103</v>
      </c>
      <c r="BD11" s="151"/>
      <c r="BE11" s="76" t="s">
        <v>23</v>
      </c>
      <c r="BF11" s="72" t="s">
        <v>23</v>
      </c>
      <c r="BG11" s="77" t="s">
        <v>23</v>
      </c>
      <c r="BH11" s="150" t="s">
        <v>103</v>
      </c>
      <c r="BI11" s="151"/>
      <c r="BJ11" s="76">
        <f>_xlfn.PERCENTILE.EXC(BJ3:BJ7,0.25)</f>
        <v>659.5</v>
      </c>
      <c r="BK11" s="72">
        <f>_xlfn.PERCENTILE.EXC(BK3:BK7,0.25)</f>
        <v>21.983333333333334</v>
      </c>
      <c r="BL11" s="83">
        <f>_xlfn.PERCENTILE.EXC(BL3:BL7,0.25)</f>
        <v>1.8068493150684932</v>
      </c>
      <c r="BM11" s="80" t="s">
        <v>103</v>
      </c>
      <c r="BN11" s="76">
        <f>_xlfn.PERCENTILE.EXC(BN3:BN7,0.25)</f>
        <v>966</v>
      </c>
      <c r="BO11" s="72">
        <f>_xlfn.PERCENTILE.EXC(BO3:BO7,0.25)</f>
        <v>32.200000000000003</v>
      </c>
      <c r="BP11" s="77">
        <f>BO11/12</f>
        <v>2.6833333333333336</v>
      </c>
    </row>
    <row r="12" spans="1:69" ht="46.5" customHeight="1" thickBot="1" x14ac:dyDescent="0.4">
      <c r="A12" s="1"/>
      <c r="E12" s="21"/>
      <c r="F12" s="81" t="s">
        <v>104</v>
      </c>
      <c r="G12" s="48">
        <f>_xlfn.PERCENTILE.EXC(G3:G7,0.75)</f>
        <v>836.5</v>
      </c>
      <c r="H12" s="78">
        <f>_xlfn.PERCENTILE.EXC(H3:H7,0.75)</f>
        <v>27.883333333333333</v>
      </c>
      <c r="I12" s="46">
        <f>_xlfn.PERCENTILE.EXC(I3:I7,0.75)</f>
        <v>2.2917808219178082</v>
      </c>
      <c r="J12" s="81" t="s">
        <v>104</v>
      </c>
      <c r="K12" s="48">
        <f>_xlfn.PERCENTILE.EXC(K3:K7,0.75)</f>
        <v>263</v>
      </c>
      <c r="L12" s="78">
        <f>_xlfn.PERCENTILE.EXC(L3:L7,0.75)</f>
        <v>8.7666666666666657</v>
      </c>
      <c r="M12" s="46">
        <f>_xlfn.PERCENTILE.EXC(M3:M7,0.75)</f>
        <v>0.72054794520547949</v>
      </c>
      <c r="N12" s="81" t="s">
        <v>104</v>
      </c>
      <c r="O12" s="48">
        <f>_xlfn.PERCENTILE.EXC(O3:O7,0.75)</f>
        <v>190.5</v>
      </c>
      <c r="P12" s="78">
        <f>_xlfn.PERCENTILE.EXC(P3:P7,0.75)</f>
        <v>6.35</v>
      </c>
      <c r="Q12" s="44">
        <f>_xlfn.PERCENTILE.EXC(Q3:Q7,0.75)</f>
        <v>0.5219178082191781</v>
      </c>
      <c r="R12" s="81" t="s">
        <v>104</v>
      </c>
      <c r="S12" s="48">
        <f>_xlfn.PERCENTILE.EXC(S3:S7,0.75)</f>
        <v>36.733333333333334</v>
      </c>
      <c r="T12" s="46">
        <f>_xlfn.PERCENTILE.EXC(T3:T7,0.75)</f>
        <v>3.0191780821917806</v>
      </c>
      <c r="U12" s="152" t="s">
        <v>104</v>
      </c>
      <c r="V12" s="153"/>
      <c r="W12" s="48" t="s">
        <v>23</v>
      </c>
      <c r="X12" s="78" t="s">
        <v>23</v>
      </c>
      <c r="Y12" s="46" t="s">
        <v>23</v>
      </c>
      <c r="AB12" s="152" t="s">
        <v>104</v>
      </c>
      <c r="AC12" s="153"/>
      <c r="AD12" s="48" t="s">
        <v>23</v>
      </c>
      <c r="AE12" s="78" t="s">
        <v>23</v>
      </c>
      <c r="AF12" s="46" t="s">
        <v>23</v>
      </c>
      <c r="AI12" s="152" t="s">
        <v>104</v>
      </c>
      <c r="AJ12" s="153"/>
      <c r="AK12" s="48">
        <f>_xlfn.PERCENTILE.EXC(AK3:AK7,0.75)</f>
        <v>999.5</v>
      </c>
      <c r="AL12" s="78">
        <f>_xlfn.PERCENTILE.EXC(AL3:AL7,0.75)</f>
        <v>33.316666666666663</v>
      </c>
      <c r="AM12" s="44">
        <f>_xlfn.PERCENTILE.EXC(AM3:AM7,0.75)</f>
        <v>2.7383561643835614</v>
      </c>
      <c r="AN12" s="152" t="s">
        <v>104</v>
      </c>
      <c r="AO12" s="153"/>
      <c r="AP12" s="48">
        <f>_xlfn.PERCENTILE.EXC(AP3:AP7,0.75)</f>
        <v>1290</v>
      </c>
      <c r="AQ12" s="78">
        <f>_xlfn.PERCENTILE.EXC(AQ3:AQ7,0.75)</f>
        <v>43</v>
      </c>
      <c r="AR12" s="46">
        <f>_xlfn.PERCENTILE.EXC(AR3:AR7,0.75)</f>
        <v>3.5342465753424657</v>
      </c>
      <c r="AS12" s="152" t="s">
        <v>104</v>
      </c>
      <c r="AT12" s="153"/>
      <c r="AU12" s="48">
        <f>_xlfn.PERCENTILE.EXC(AU3:AU7,0.75)</f>
        <v>760.25</v>
      </c>
      <c r="AV12" s="78">
        <f>_xlfn.PERCENTILE.EXC(AV3:AV7,0.75)</f>
        <v>25.341666666666665</v>
      </c>
      <c r="AW12" s="46">
        <f>_xlfn.PERCENTILE.EXC(AW3:AW7,0.75)</f>
        <v>2.0828767123287673</v>
      </c>
      <c r="AX12" s="152" t="s">
        <v>104</v>
      </c>
      <c r="AY12" s="175"/>
      <c r="AZ12" s="48" t="s">
        <v>23</v>
      </c>
      <c r="BA12" s="78" t="s">
        <v>23</v>
      </c>
      <c r="BB12" s="46" t="s">
        <v>23</v>
      </c>
      <c r="BC12" s="152" t="s">
        <v>104</v>
      </c>
      <c r="BD12" s="153"/>
      <c r="BE12" s="48" t="s">
        <v>23</v>
      </c>
      <c r="BF12" s="78" t="s">
        <v>23</v>
      </c>
      <c r="BG12" s="46" t="s">
        <v>23</v>
      </c>
      <c r="BH12" s="152" t="s">
        <v>104</v>
      </c>
      <c r="BI12" s="153"/>
      <c r="BJ12" s="48">
        <f>_xlfn.PERCENTILE.EXC(BJ3:BJ7,0.75)</f>
        <v>1004</v>
      </c>
      <c r="BK12" s="78">
        <f>_xlfn.PERCENTILE.EXC(BK3:BK7,0.75)</f>
        <v>33.466666666666669</v>
      </c>
      <c r="BL12" s="44">
        <f>_xlfn.PERCENTILE.EXC(BL3:BL7,0.75)</f>
        <v>2.7506849315068491</v>
      </c>
      <c r="BM12" s="81" t="s">
        <v>104</v>
      </c>
      <c r="BN12" s="48">
        <f>_xlfn.PERCENTILE.EXC(BN3:BN7,0.75)</f>
        <v>1185.5</v>
      </c>
      <c r="BO12" s="78">
        <f>_xlfn.PERCENTILE.EXC(BO3:BO7,0.75)</f>
        <v>39.516666666666666</v>
      </c>
      <c r="BP12" s="46">
        <f>BO12/12</f>
        <v>3.2930555555555556</v>
      </c>
    </row>
    <row r="13" spans="1:69" x14ac:dyDescent="0.35">
      <c r="A13" s="1"/>
      <c r="E13" s="21"/>
    </row>
  </sheetData>
  <mergeCells count="46">
    <mergeCell ref="BC12:BD12"/>
    <mergeCell ref="BH12:BI12"/>
    <mergeCell ref="U12:V12"/>
    <mergeCell ref="AB12:AC12"/>
    <mergeCell ref="AI12:AJ12"/>
    <mergeCell ref="AN12:AO12"/>
    <mergeCell ref="AS12:AT12"/>
    <mergeCell ref="AX12:AY12"/>
    <mergeCell ref="BC10:BD10"/>
    <mergeCell ref="BH10:BI10"/>
    <mergeCell ref="U11:V11"/>
    <mergeCell ref="AB11:AC11"/>
    <mergeCell ref="AI11:AJ11"/>
    <mergeCell ref="AN11:AO11"/>
    <mergeCell ref="AS11:AT11"/>
    <mergeCell ref="AX11:AY11"/>
    <mergeCell ref="BC11:BD11"/>
    <mergeCell ref="BH11:BI11"/>
    <mergeCell ref="U10:V10"/>
    <mergeCell ref="AB10:AC10"/>
    <mergeCell ref="AI10:AJ10"/>
    <mergeCell ref="AN10:AO10"/>
    <mergeCell ref="AS10:AT10"/>
    <mergeCell ref="AX10:AY10"/>
    <mergeCell ref="BH1:BL1"/>
    <mergeCell ref="BM1:BP1"/>
    <mergeCell ref="U9:V9"/>
    <mergeCell ref="AB9:AC9"/>
    <mergeCell ref="AI9:AJ9"/>
    <mergeCell ref="AN9:AO9"/>
    <mergeCell ref="AS9:AT9"/>
    <mergeCell ref="AX9:AY9"/>
    <mergeCell ref="BC9:BD9"/>
    <mergeCell ref="BH9:BI9"/>
    <mergeCell ref="Z1:AF1"/>
    <mergeCell ref="AG1:AM1"/>
    <mergeCell ref="AN1:AR1"/>
    <mergeCell ref="AS1:AW1"/>
    <mergeCell ref="AX1:BB1"/>
    <mergeCell ref="BC1:BG1"/>
    <mergeCell ref="U1:Y1"/>
    <mergeCell ref="A1:A2"/>
    <mergeCell ref="B1:B2"/>
    <mergeCell ref="C1:C2"/>
    <mergeCell ref="D1:D2"/>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FAST-41 ONLY</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KelseyOwens</dc:creator>
  <cp:lastModifiedBy>RossVPilotte</cp:lastModifiedBy>
  <dcterms:created xsi:type="dcterms:W3CDTF">2018-11-16T15:15:32Z</dcterms:created>
  <dcterms:modified xsi:type="dcterms:W3CDTF">2020-04-06T21:42:24Z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f31a8d15676843c0a88af3eb3768c9dd</vt:lpwstr>
  </property>
</Properties>
</file>